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DeTrabalho"/>
  <bookViews>
    <workbookView xWindow="0" yWindow="0" windowWidth="19440" windowHeight="11565" activeTab="1"/>
  </bookViews>
  <sheets>
    <sheet name=")" sheetId="1" r:id="rId1"/>
    <sheet name="SortimentoNúcleo-Vr.Unit-vpl" sheetId="2" r:id="rId2"/>
    <sheet name="Receita-Custos-VPL" sheetId="3" r:id="rId3"/>
    <sheet name="Custos-Ano" sheetId="4" r:id="rId4"/>
    <sheet name="AnoCorte" sheetId="5" r:id="rId5"/>
    <sheet name="AnoPlantio" sheetId="6" r:id="rId6"/>
    <sheet name="Receitas-ano" sheetId="7" r:id="rId7"/>
  </sheets>
  <externalReferences>
    <externalReference r:id="rId10"/>
  </externalReferences>
  <definedNames>
    <definedName name="_xlfn.IFERROR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<sst xmlns="http://schemas.openxmlformats.org/spreadsheetml/2006/main" count="2475" uniqueCount="243">
  <si>
    <t xml:space="preserve">Custo fixo anual por ha </t>
  </si>
  <si>
    <t>Idade índice de sítio</t>
  </si>
  <si>
    <t>Índice de sítio P Taeda</t>
  </si>
  <si>
    <t>Índice de sítio P Elliottii</t>
  </si>
  <si>
    <t>Taxa de juros anual</t>
  </si>
  <si>
    <t>Projeto</t>
  </si>
  <si>
    <t>Idade</t>
  </si>
  <si>
    <t>PT_24-35</t>
  </si>
  <si>
    <t>PT_18-24</t>
  </si>
  <si>
    <t>PT_08-18</t>
  </si>
  <si>
    <t>PE_24-35</t>
  </si>
  <si>
    <t>PE_18-24</t>
  </si>
  <si>
    <t>PE_08-18</t>
  </si>
  <si>
    <t>PE_35-99</t>
  </si>
  <si>
    <t>PT_35-99</t>
  </si>
  <si>
    <t>PER_24-35_T1_Res</t>
  </si>
  <si>
    <t>PER_18-24_T1_Res</t>
  </si>
  <si>
    <t>PER_24-35</t>
  </si>
  <si>
    <t>PER_18-24</t>
  </si>
  <si>
    <t>PER_08-18</t>
  </si>
  <si>
    <t>Manutenção ano 01 (R$/ha)</t>
  </si>
  <si>
    <t>Manutenção ano 02 a 05 (R$/ha)</t>
  </si>
  <si>
    <t>Corte raso</t>
  </si>
  <si>
    <t>16 a 20 anos</t>
  </si>
  <si>
    <t>Manejo sem desbaste</t>
  </si>
  <si>
    <t>Manejo com 1 desbaste</t>
  </si>
  <si>
    <t>1º. Desbaste</t>
  </si>
  <si>
    <t>9 a 11 anos</t>
  </si>
  <si>
    <t>Misto / 4ª. Linha / 900 árvores remanescentes</t>
  </si>
  <si>
    <t>Simulador crescimento</t>
  </si>
  <si>
    <t xml:space="preserve">Biblioteca SIMFLOR2.DLL - compilada pela EMBRAPA em 17/11/2009 - 8h14m </t>
  </si>
  <si>
    <t>Produto Florestal</t>
  </si>
  <si>
    <t>Espécie</t>
  </si>
  <si>
    <t>D. ini.</t>
  </si>
  <si>
    <t>D. fin.</t>
  </si>
  <si>
    <t>Comprimento</t>
  </si>
  <si>
    <t>R$ Venda</t>
  </si>
  <si>
    <t>Pinus elliottii resinado</t>
  </si>
  <si>
    <t>Pinus elliottii</t>
  </si>
  <si>
    <t>Pinus taeda</t>
  </si>
  <si>
    <t>Área plantada</t>
  </si>
  <si>
    <t>Planejado</t>
  </si>
  <si>
    <t>Núcleo 1</t>
  </si>
  <si>
    <t>Núcleo 2</t>
  </si>
  <si>
    <t>Núcleo 3</t>
  </si>
  <si>
    <t>Núcleo 4</t>
  </si>
  <si>
    <t>Núcleo 5</t>
  </si>
  <si>
    <t>Núcleo 7</t>
  </si>
  <si>
    <t>Núcleo 12</t>
  </si>
  <si>
    <t>Total</t>
  </si>
  <si>
    <t>Receita</t>
  </si>
  <si>
    <t>Custo</t>
  </si>
  <si>
    <t>Frete</t>
  </si>
  <si>
    <t>Compra</t>
  </si>
  <si>
    <t>Custo fixo</t>
  </si>
  <si>
    <t>Margem</t>
  </si>
  <si>
    <t>PER_35-99_T1_Res</t>
  </si>
  <si>
    <t>CR</t>
  </si>
  <si>
    <t>D1</t>
  </si>
  <si>
    <t>M25</t>
  </si>
  <si>
    <t>Fluxo de caixa (R$)</t>
  </si>
  <si>
    <t>M1</t>
  </si>
  <si>
    <t>1 ano</t>
  </si>
  <si>
    <t>2 a 5 anos</t>
  </si>
  <si>
    <t>Intervenções</t>
  </si>
  <si>
    <t>Código agenda</t>
  </si>
  <si>
    <t>Obs.</t>
  </si>
  <si>
    <t>Resumo VPL</t>
  </si>
  <si>
    <t>PER_35-99</t>
  </si>
  <si>
    <t>Sortimentos m³</t>
  </si>
  <si>
    <t>Check OpTimber-LP</t>
  </si>
  <si>
    <t>1º Desbaste</t>
  </si>
  <si>
    <t>Corte</t>
  </si>
  <si>
    <t xml:space="preserve">Atividades (ha) </t>
  </si>
  <si>
    <t>Núcleo</t>
  </si>
  <si>
    <t>Custos</t>
  </si>
  <si>
    <t>Preço Unitário</t>
  </si>
  <si>
    <t>Total (R$)</t>
  </si>
  <si>
    <t>P/CÁLCULAR:</t>
  </si>
  <si>
    <t>data inicial</t>
  </si>
  <si>
    <t>Vr. Mominal</t>
  </si>
  <si>
    <t>Taxa</t>
  </si>
  <si>
    <t>tempo</t>
  </si>
  <si>
    <t>Vr.Líq(VP)</t>
  </si>
  <si>
    <t>data Presente(atual)</t>
  </si>
  <si>
    <t>DATA futura</t>
  </si>
  <si>
    <t>DIFERENÇA</t>
  </si>
  <si>
    <t>t-</t>
  </si>
  <si>
    <t>TOTAL HÁ</t>
  </si>
  <si>
    <t>Denominação</t>
  </si>
  <si>
    <t>Município</t>
  </si>
  <si>
    <t>Faz.Pinhalzinho</t>
  </si>
  <si>
    <t>Doutor Ulysses</t>
  </si>
  <si>
    <t>Faz.Vila Branca</t>
  </si>
  <si>
    <t>Faz.Barro Vermelho</t>
  </si>
  <si>
    <t>Cerro Azul</t>
  </si>
  <si>
    <t>Faz.Morro Grande</t>
  </si>
  <si>
    <t>Faz.Paina</t>
  </si>
  <si>
    <t>Castro/Cerro Azul</t>
  </si>
  <si>
    <t>Faz.Caratuva</t>
  </si>
  <si>
    <t xml:space="preserve">Castro </t>
  </si>
  <si>
    <t>Faz.Boa Vista</t>
  </si>
  <si>
    <t>Ponta Grossa/Castro</t>
  </si>
  <si>
    <t>PINHALZINHO 01</t>
  </si>
  <si>
    <t>BARRA DO CHAPÉU</t>
  </si>
  <si>
    <t>PINHALZINHO 02</t>
  </si>
  <si>
    <t>PINHALZINHO 03</t>
  </si>
  <si>
    <t>PINHALZINHO 04</t>
  </si>
  <si>
    <t>PINHALZINHO 05</t>
  </si>
  <si>
    <t>PINHALZINHO 06</t>
  </si>
  <si>
    <t>GENERAL 1</t>
  </si>
  <si>
    <t>GENERAL 3</t>
  </si>
  <si>
    <t>GENERAL 4</t>
  </si>
  <si>
    <t>MUNDO NOVO 1</t>
  </si>
  <si>
    <t>MUNDO NOVO 2</t>
  </si>
  <si>
    <t>MUNDO NOVO 3</t>
  </si>
  <si>
    <t>MUNDO NOVO 4</t>
  </si>
  <si>
    <t>MUNDO NOVO 5</t>
  </si>
  <si>
    <t>MUNDO NOVO 6</t>
  </si>
  <si>
    <t>MUNDO NOVO 7</t>
  </si>
  <si>
    <t>MUNDO NOVO 8</t>
  </si>
  <si>
    <t>MUNDO NOVO 9</t>
  </si>
  <si>
    <t>MUNDO NOVO 10</t>
  </si>
  <si>
    <t>MUNDO NOVO 11</t>
  </si>
  <si>
    <t>BARRO VERMELHO 1</t>
  </si>
  <si>
    <t>BARRO VERMELHO 2</t>
  </si>
  <si>
    <t>BARRO VERMELHO 3</t>
  </si>
  <si>
    <t>BARRO VERMELHO 4</t>
  </si>
  <si>
    <t>BARRO VERMELHO 5</t>
  </si>
  <si>
    <t>BARRO VERMELHO 6</t>
  </si>
  <si>
    <t>BOCAININHA 1</t>
  </si>
  <si>
    <t>BOCAININHA 2</t>
  </si>
  <si>
    <t>BOCAININHA 3</t>
  </si>
  <si>
    <t>BOCAININHA 4</t>
  </si>
  <si>
    <t>BOCAININHA 5</t>
  </si>
  <si>
    <t>LIMEIRA 1</t>
  </si>
  <si>
    <t>LIMEIRA 2</t>
  </si>
  <si>
    <t>LIMEIRA 3</t>
  </si>
  <si>
    <t>LIMEIRA 4</t>
  </si>
  <si>
    <t>CËRREGO DO BANCO 1</t>
  </si>
  <si>
    <t>CËRREGO DO BANCO 2</t>
  </si>
  <si>
    <t>CËRREGO DO BANCO 3</t>
  </si>
  <si>
    <t>RANCHARIA 1</t>
  </si>
  <si>
    <t>MANUELA 1</t>
  </si>
  <si>
    <t>MANUELA 2</t>
  </si>
  <si>
    <t>PEDRA NEGRA 1</t>
  </si>
  <si>
    <t>PEDRA NEGRA 2</t>
  </si>
  <si>
    <t>PEDRA NEGRA 3</t>
  </si>
  <si>
    <t>POUSO BONITO 1</t>
  </si>
  <si>
    <t>POUSO BONITO 2</t>
  </si>
  <si>
    <t>CARMO 1</t>
  </si>
  <si>
    <t>LIMITÃO 1</t>
  </si>
  <si>
    <t>LIMITÃO 2</t>
  </si>
  <si>
    <t>LIMITÃO 3</t>
  </si>
  <si>
    <t>RIO DO CHAPÉU 1</t>
  </si>
  <si>
    <t>RIO DO CHAPÉU 2</t>
  </si>
  <si>
    <t>LIMITÃO 5</t>
  </si>
  <si>
    <t>Sem denominação</t>
  </si>
  <si>
    <t>BOA VISTA</t>
  </si>
  <si>
    <t>BOA VISTA 2</t>
  </si>
  <si>
    <t>TOTAL</t>
  </si>
  <si>
    <t>Ano de Corte Raso/hectares</t>
  </si>
  <si>
    <t>NÚCLEO 1</t>
  </si>
  <si>
    <t>NÚCLEO 2</t>
  </si>
  <si>
    <t>NÚCLEO 3</t>
  </si>
  <si>
    <t>NÚCLEO 4</t>
  </si>
  <si>
    <t>NÚCLEO 5</t>
  </si>
  <si>
    <t>NÚCLEO 7</t>
  </si>
  <si>
    <t>NÚCLEO 12</t>
  </si>
  <si>
    <t>TOTAL HA</t>
  </si>
  <si>
    <t>Prazo-limite para devolução da área mínima com corte raso</t>
  </si>
  <si>
    <t>Ano de Plantio/hectares</t>
  </si>
  <si>
    <t>Diâmetros</t>
  </si>
  <si>
    <t>m3</t>
  </si>
  <si>
    <t xml:space="preserve">Valor </t>
  </si>
  <si>
    <t>Aproximados</t>
  </si>
  <si>
    <t>na ponta fina</t>
  </si>
  <si>
    <t>18 a 24 cm Resinado 1ª Tora</t>
  </si>
  <si>
    <t>24 a 35 cm Resinado 1ª Tora</t>
  </si>
  <si>
    <t>Acima de 35 cm Resinado 1ª Tora</t>
  </si>
  <si>
    <t>08 a 18 cm Resinado</t>
  </si>
  <si>
    <t>18 a 24 cm Resinado</t>
  </si>
  <si>
    <t>Acima de 35 cm</t>
  </si>
  <si>
    <t>24 a 35 cm</t>
  </si>
  <si>
    <t>08 a 18 cm</t>
  </si>
  <si>
    <t>18 a 24 cm</t>
  </si>
  <si>
    <t>24 a 35 cm Resinado</t>
  </si>
  <si>
    <t>Elliottii</t>
  </si>
  <si>
    <t>Taeda</t>
  </si>
  <si>
    <t>Acima de 35 cm Resinado</t>
  </si>
  <si>
    <t>Soma</t>
  </si>
  <si>
    <t>Mínimo(R$)</t>
  </si>
  <si>
    <t>Total Núcleios Desbaste e Corte Raso</t>
  </si>
  <si>
    <t>Lote</t>
  </si>
  <si>
    <t>Lote 4</t>
  </si>
  <si>
    <t>Lote 1</t>
  </si>
  <si>
    <t>Lote 2</t>
  </si>
  <si>
    <t>Lote 3</t>
  </si>
  <si>
    <t>Lote 5</t>
  </si>
  <si>
    <t>Lote 6</t>
  </si>
  <si>
    <t>Lote 7</t>
  </si>
  <si>
    <t>ORDEM DE LOTE</t>
  </si>
  <si>
    <t>Total Hectares</t>
  </si>
  <si>
    <t>Custos/ano</t>
  </si>
  <si>
    <t>Receita Bruta</t>
  </si>
  <si>
    <t>Custo Fixo</t>
  </si>
  <si>
    <t>T.Custos</t>
  </si>
  <si>
    <t>%m3</t>
  </si>
  <si>
    <t>s/t.m3</t>
  </si>
  <si>
    <t>Vr.total</t>
  </si>
  <si>
    <t>Vr.total Venda</t>
  </si>
  <si>
    <t>(-) custos</t>
  </si>
  <si>
    <t>P.U</t>
  </si>
  <si>
    <t>(-)custos</t>
  </si>
  <si>
    <t>Vr.T.Venda</t>
  </si>
  <si>
    <t>T.custos</t>
  </si>
  <si>
    <t>%vr.t.vda</t>
  </si>
  <si>
    <t>Vr.venda</t>
  </si>
  <si>
    <t>VP</t>
  </si>
  <si>
    <t>p.u</t>
  </si>
  <si>
    <t>vp</t>
  </si>
  <si>
    <t>Premissa</t>
  </si>
  <si>
    <t>N1</t>
  </si>
  <si>
    <t>N2</t>
  </si>
  <si>
    <t>N3</t>
  </si>
  <si>
    <t>N4</t>
  </si>
  <si>
    <t>N5</t>
  </si>
  <si>
    <t>N7</t>
  </si>
  <si>
    <t>N12</t>
  </si>
  <si>
    <t>PU-VP</t>
  </si>
  <si>
    <t>Vr.Total</t>
  </si>
  <si>
    <t>Pu.Médio</t>
  </si>
  <si>
    <t>puMédioM3</t>
  </si>
  <si>
    <t>puMédioST</t>
  </si>
  <si>
    <t>puMédio/ST</t>
  </si>
  <si>
    <t>Vr. Nominal</t>
  </si>
  <si>
    <t>Estimados</t>
  </si>
  <si>
    <t>Corte m3/ano</t>
  </si>
  <si>
    <t>RESUMO NÚCLEOS</t>
  </si>
  <si>
    <t/>
  </si>
  <si>
    <t>R$ Receitas por Ano</t>
  </si>
  <si>
    <t>SomaCustos-Ano</t>
  </si>
  <si>
    <t>Receita VP</t>
  </si>
</sst>
</file>

<file path=xl/styles.xml><?xml version="1.0" encoding="utf-8"?>
<styleSheet xmlns="http://schemas.openxmlformats.org/spreadsheetml/2006/main">
  <numFmts count="3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0.0%"/>
    <numFmt numFmtId="175" formatCode="0.0"/>
    <numFmt numFmtId="176" formatCode="#,##0.00_ ;[Red]\-#,##0.00\ "/>
    <numFmt numFmtId="177" formatCode="[$-416]mmm\-yy;@"/>
    <numFmt numFmtId="178" formatCode="_-* #,##0_-;\-* #,##0_-;_-* &quot;-&quot;??_-;_-@_-"/>
    <numFmt numFmtId="179" formatCode="[$-416]dd\-mmm\-yy;@"/>
    <numFmt numFmtId="180" formatCode="_-* #,##0.0_-;\-* #,##0.0_-;_-* &quot;-&quot;??_-;_-@_-"/>
    <numFmt numFmtId="181" formatCode="0.00000"/>
    <numFmt numFmtId="182" formatCode="0.0000"/>
    <numFmt numFmtId="183" formatCode="0.000"/>
    <numFmt numFmtId="184" formatCode="#,##0.000000000000_ ;[Red]\-#,##0.000000000000\ "/>
    <numFmt numFmtId="185" formatCode="0_ ;[Red]\-0\ "/>
    <numFmt numFmtId="186" formatCode="#,##0_ ;[Red]\-#,##0\ "/>
    <numFmt numFmtId="187" formatCode="#,##0.000000000000"/>
    <numFmt numFmtId="188" formatCode="0.000000000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10"/>
      <name val="Times New Roman"/>
      <family val="1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color indexed="14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56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3"/>
      <name val="Calibri"/>
      <family val="2"/>
    </font>
    <font>
      <sz val="10"/>
      <color rgb="FFFF0000"/>
      <name val="Arial"/>
      <family val="2"/>
    </font>
    <font>
      <b/>
      <sz val="11"/>
      <color rgb="FFFF0000"/>
      <name val="Calibri"/>
      <family val="2"/>
    </font>
    <font>
      <b/>
      <sz val="11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double"/>
      <right style="hair"/>
      <top style="double"/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double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/>
      <right style="medium"/>
      <top/>
      <bottom style="medium"/>
    </border>
    <border>
      <left style="medium"/>
      <right style="medium"/>
      <top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/>
      <right style="medium"/>
      <top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179" fontId="3" fillId="0" borderId="0">
      <alignment/>
      <protection/>
    </xf>
    <xf numFmtId="177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6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" fontId="4" fillId="0" borderId="0" applyFill="0" applyBorder="0" applyAlignment="0" applyProtection="0"/>
    <xf numFmtId="43" fontId="4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46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4" fillId="0" borderId="0" xfId="0" applyFont="1" applyAlignment="1">
      <alignment/>
    </xf>
    <xf numFmtId="10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 quotePrefix="1">
      <alignment/>
    </xf>
    <xf numFmtId="0" fontId="31" fillId="0" borderId="0" xfId="0" applyFont="1" applyAlignment="1">
      <alignment/>
    </xf>
    <xf numFmtId="0" fontId="0" fillId="0" borderId="0" xfId="0" applyFont="1" applyAlignment="1">
      <alignment horizontal="center"/>
    </xf>
    <xf numFmtId="43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 quotePrefix="1">
      <alignment horizontal="center"/>
    </xf>
    <xf numFmtId="0" fontId="54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4" fontId="54" fillId="0" borderId="0" xfId="0" applyNumberFormat="1" applyFont="1" applyAlignment="1">
      <alignment/>
    </xf>
    <xf numFmtId="0" fontId="54" fillId="0" borderId="0" xfId="0" applyFont="1" applyAlignment="1">
      <alignment horizontal="right"/>
    </xf>
    <xf numFmtId="0" fontId="32" fillId="0" borderId="0" xfId="0" applyFont="1" applyAlignment="1">
      <alignment/>
    </xf>
    <xf numFmtId="2" fontId="31" fillId="0" borderId="0" xfId="0" applyNumberFormat="1" applyFont="1" applyAlignment="1">
      <alignment/>
    </xf>
    <xf numFmtId="10" fontId="55" fillId="0" borderId="0" xfId="0" applyNumberFormat="1" applyFont="1" applyFill="1" applyAlignment="1">
      <alignment/>
    </xf>
    <xf numFmtId="176" fontId="55" fillId="0" borderId="0" xfId="73" applyNumberFormat="1" applyFont="1" applyAlignment="1">
      <alignment/>
    </xf>
    <xf numFmtId="0" fontId="2" fillId="0" borderId="0" xfId="0" applyFont="1" applyAlignment="1">
      <alignment/>
    </xf>
    <xf numFmtId="176" fontId="53" fillId="0" borderId="0" xfId="73" applyNumberFormat="1" applyFont="1" applyAlignment="1">
      <alignment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7" borderId="0" xfId="0" applyFont="1" applyFill="1" applyAlignment="1">
      <alignment/>
    </xf>
    <xf numFmtId="176" fontId="2" fillId="33" borderId="0" xfId="0" applyNumberFormat="1" applyFont="1" applyFill="1" applyAlignment="1">
      <alignment/>
    </xf>
    <xf numFmtId="176" fontId="0" fillId="33" borderId="0" xfId="0" applyNumberFormat="1" applyFill="1" applyAlignment="1">
      <alignment/>
    </xf>
    <xf numFmtId="176" fontId="2" fillId="7" borderId="0" xfId="0" applyNumberFormat="1" applyFont="1" applyFill="1" applyAlignment="1">
      <alignment/>
    </xf>
    <xf numFmtId="176" fontId="0" fillId="0" borderId="0" xfId="0" applyNumberFormat="1" applyAlignment="1">
      <alignment/>
    </xf>
    <xf numFmtId="176" fontId="2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/>
    </xf>
    <xf numFmtId="0" fontId="0" fillId="0" borderId="11" xfId="0" applyFill="1" applyBorder="1" applyAlignment="1">
      <alignment/>
    </xf>
    <xf numFmtId="0" fontId="0" fillId="34" borderId="12" xfId="0" applyFill="1" applyBorder="1" applyAlignment="1">
      <alignment/>
    </xf>
    <xf numFmtId="176" fontId="0" fillId="0" borderId="10" xfId="0" applyNumberFormat="1" applyBorder="1" applyAlignment="1">
      <alignment/>
    </xf>
    <xf numFmtId="176" fontId="0" fillId="34" borderId="10" xfId="0" applyNumberFormat="1" applyFill="1" applyBorder="1" applyAlignment="1">
      <alignment/>
    </xf>
    <xf numFmtId="0" fontId="0" fillId="34" borderId="13" xfId="0" applyFill="1" applyBorder="1" applyAlignment="1">
      <alignment/>
    </xf>
    <xf numFmtId="17" fontId="0" fillId="0" borderId="14" xfId="0" applyNumberFormat="1" applyBorder="1" applyAlignment="1">
      <alignment/>
    </xf>
    <xf numFmtId="176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176" fontId="0" fillId="34" borderId="14" xfId="0" applyNumberFormat="1" applyFill="1" applyBorder="1" applyAlignment="1">
      <alignment/>
    </xf>
    <xf numFmtId="17" fontId="0" fillId="0" borderId="15" xfId="0" applyNumberFormat="1" applyBorder="1" applyAlignment="1">
      <alignment/>
    </xf>
    <xf numFmtId="0" fontId="0" fillId="34" borderId="16" xfId="0" applyFill="1" applyBorder="1" applyAlignment="1">
      <alignment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/>
    </xf>
    <xf numFmtId="176" fontId="0" fillId="0" borderId="0" xfId="0" applyNumberFormat="1" applyFont="1" applyAlignment="1">
      <alignment/>
    </xf>
    <xf numFmtId="176" fontId="0" fillId="0" borderId="0" xfId="0" applyNumberFormat="1" applyFont="1" applyFill="1" applyBorder="1" applyAlignment="1">
      <alignment/>
    </xf>
    <xf numFmtId="176" fontId="0" fillId="0" borderId="17" xfId="0" applyNumberFormat="1" applyFont="1" applyFill="1" applyBorder="1" applyAlignment="1">
      <alignment/>
    </xf>
    <xf numFmtId="176" fontId="0" fillId="0" borderId="18" xfId="0" applyNumberFormat="1" applyFont="1" applyBorder="1" applyAlignment="1">
      <alignment/>
    </xf>
    <xf numFmtId="8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6" fillId="0" borderId="0" xfId="0" applyFont="1" applyBorder="1" applyAlignment="1">
      <alignment/>
    </xf>
    <xf numFmtId="176" fontId="3" fillId="0" borderId="0" xfId="0" applyNumberFormat="1" applyFont="1" applyFill="1" applyBorder="1" applyAlignment="1">
      <alignment/>
    </xf>
    <xf numFmtId="14" fontId="0" fillId="0" borderId="0" xfId="0" applyNumberFormat="1" applyBorder="1" applyAlignment="1">
      <alignment/>
    </xf>
    <xf numFmtId="10" fontId="57" fillId="6" borderId="0" xfId="0" applyNumberFormat="1" applyFont="1" applyFill="1" applyAlignment="1">
      <alignment/>
    </xf>
    <xf numFmtId="176" fontId="0" fillId="6" borderId="0" xfId="73" applyNumberFormat="1" applyFont="1" applyFill="1" applyAlignment="1">
      <alignment/>
    </xf>
    <xf numFmtId="176" fontId="54" fillId="6" borderId="0" xfId="73" applyNumberFormat="1" applyFont="1" applyFill="1" applyAlignment="1">
      <alignment/>
    </xf>
    <xf numFmtId="176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185" fontId="0" fillId="0" borderId="1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19" xfId="0" applyBorder="1" applyAlignment="1">
      <alignment/>
    </xf>
    <xf numFmtId="176" fontId="0" fillId="0" borderId="19" xfId="0" applyNumberFormat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Border="1" applyAlignment="1">
      <alignment/>
    </xf>
    <xf numFmtId="0" fontId="54" fillId="0" borderId="21" xfId="0" applyFont="1" applyBorder="1" applyAlignment="1">
      <alignment/>
    </xf>
    <xf numFmtId="0" fontId="0" fillId="0" borderId="22" xfId="0" applyBorder="1" applyAlignment="1">
      <alignment/>
    </xf>
    <xf numFmtId="176" fontId="0" fillId="0" borderId="19" xfId="0" applyNumberFormat="1" applyFill="1" applyBorder="1" applyAlignment="1">
      <alignment/>
    </xf>
    <xf numFmtId="0" fontId="2" fillId="33" borderId="0" xfId="0" applyFont="1" applyFill="1" applyAlignment="1">
      <alignment/>
    </xf>
    <xf numFmtId="0" fontId="0" fillId="7" borderId="19" xfId="0" applyFill="1" applyBorder="1" applyAlignment="1">
      <alignment/>
    </xf>
    <xf numFmtId="176" fontId="0" fillId="7" borderId="19" xfId="0" applyNumberFormat="1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76" fontId="0" fillId="7" borderId="20" xfId="0" applyNumberFormat="1" applyFill="1" applyBorder="1" applyAlignment="1">
      <alignment/>
    </xf>
    <xf numFmtId="176" fontId="0" fillId="7" borderId="24" xfId="0" applyNumberFormat="1" applyFill="1" applyBorder="1" applyAlignment="1">
      <alignment/>
    </xf>
    <xf numFmtId="0" fontId="54" fillId="0" borderId="25" xfId="0" applyFont="1" applyBorder="1" applyAlignment="1">
      <alignment/>
    </xf>
    <xf numFmtId="176" fontId="0" fillId="0" borderId="0" xfId="0" applyNumberFormat="1" applyFill="1" applyAlignment="1">
      <alignment/>
    </xf>
    <xf numFmtId="176" fontId="31" fillId="0" borderId="0" xfId="0" applyNumberFormat="1" applyFont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24" xfId="0" applyFont="1" applyBorder="1" applyAlignment="1">
      <alignment/>
    </xf>
    <xf numFmtId="176" fontId="0" fillId="0" borderId="30" xfId="0" applyNumberFormat="1" applyFont="1" applyBorder="1" applyAlignment="1">
      <alignment/>
    </xf>
    <xf numFmtId="0" fontId="0" fillId="0" borderId="31" xfId="0" applyBorder="1" applyAlignment="1">
      <alignment/>
    </xf>
    <xf numFmtId="176" fontId="0" fillId="0" borderId="31" xfId="0" applyNumberFormat="1" applyBorder="1" applyAlignment="1">
      <alignment/>
    </xf>
    <xf numFmtId="176" fontId="0" fillId="33" borderId="31" xfId="0" applyNumberFormat="1" applyFill="1" applyBorder="1" applyAlignment="1">
      <alignment/>
    </xf>
    <xf numFmtId="0" fontId="0" fillId="0" borderId="21" xfId="0" applyBorder="1" applyAlignment="1">
      <alignment/>
    </xf>
    <xf numFmtId="176" fontId="0" fillId="0" borderId="0" xfId="0" applyNumberFormat="1" applyFill="1" applyBorder="1" applyAlignment="1">
      <alignment/>
    </xf>
    <xf numFmtId="176" fontId="0" fillId="0" borderId="31" xfId="0" applyNumberFormat="1" applyFill="1" applyBorder="1" applyAlignment="1">
      <alignment/>
    </xf>
    <xf numFmtId="176" fontId="0" fillId="33" borderId="19" xfId="0" applyNumberFormat="1" applyFill="1" applyBorder="1" applyAlignment="1">
      <alignment/>
    </xf>
    <xf numFmtId="176" fontId="32" fillId="0" borderId="19" xfId="0" applyNumberFormat="1" applyFont="1" applyBorder="1" applyAlignment="1">
      <alignment/>
    </xf>
    <xf numFmtId="185" fontId="2" fillId="0" borderId="19" xfId="0" applyNumberFormat="1" applyFont="1" applyBorder="1" applyAlignment="1">
      <alignment/>
    </xf>
    <xf numFmtId="176" fontId="0" fillId="0" borderId="19" xfId="0" applyNumberFormat="1" applyFont="1" applyBorder="1" applyAlignment="1">
      <alignment/>
    </xf>
    <xf numFmtId="176" fontId="31" fillId="0" borderId="19" xfId="0" applyNumberFormat="1" applyFont="1" applyBorder="1" applyAlignment="1">
      <alignment/>
    </xf>
    <xf numFmtId="176" fontId="2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176" fontId="54" fillId="0" borderId="19" xfId="0" applyNumberFormat="1" applyFont="1" applyBorder="1" applyAlignment="1">
      <alignment/>
    </xf>
    <xf numFmtId="176" fontId="32" fillId="0" borderId="32" xfId="0" applyNumberFormat="1" applyFont="1" applyBorder="1" applyAlignment="1">
      <alignment/>
    </xf>
    <xf numFmtId="185" fontId="2" fillId="0" borderId="32" xfId="0" applyNumberFormat="1" applyFont="1" applyBorder="1" applyAlignment="1">
      <alignment/>
    </xf>
    <xf numFmtId="176" fontId="0" fillId="0" borderId="32" xfId="0" applyNumberFormat="1" applyFont="1" applyBorder="1" applyAlignment="1">
      <alignment/>
    </xf>
    <xf numFmtId="176" fontId="31" fillId="0" borderId="32" xfId="0" applyNumberFormat="1" applyFont="1" applyBorder="1" applyAlignment="1">
      <alignment/>
    </xf>
    <xf numFmtId="176" fontId="2" fillId="0" borderId="32" xfId="0" applyNumberFormat="1" applyFont="1" applyBorder="1" applyAlignment="1">
      <alignment/>
    </xf>
    <xf numFmtId="0" fontId="0" fillId="0" borderId="32" xfId="0" applyFont="1" applyBorder="1" applyAlignment="1">
      <alignment/>
    </xf>
    <xf numFmtId="176" fontId="54" fillId="0" borderId="32" xfId="0" applyNumberFormat="1" applyFont="1" applyBorder="1" applyAlignment="1">
      <alignment/>
    </xf>
    <xf numFmtId="0" fontId="0" fillId="33" borderId="0" xfId="0" applyFill="1" applyBorder="1" applyAlignment="1">
      <alignment/>
    </xf>
    <xf numFmtId="0" fontId="0" fillId="0" borderId="33" xfId="0" applyBorder="1" applyAlignment="1">
      <alignment/>
    </xf>
    <xf numFmtId="0" fontId="0" fillId="0" borderId="25" xfId="0" applyBorder="1" applyAlignment="1">
      <alignment/>
    </xf>
    <xf numFmtId="0" fontId="0" fillId="0" borderId="34" xfId="0" applyBorder="1" applyAlignment="1">
      <alignment/>
    </xf>
    <xf numFmtId="176" fontId="0" fillId="0" borderId="22" xfId="0" applyNumberFormat="1" applyFill="1" applyBorder="1" applyAlignment="1">
      <alignment/>
    </xf>
    <xf numFmtId="176" fontId="0" fillId="0" borderId="33" xfId="0" applyNumberFormat="1" applyFill="1" applyBorder="1" applyAlignment="1">
      <alignment/>
    </xf>
    <xf numFmtId="0" fontId="0" fillId="0" borderId="35" xfId="0" applyBorder="1" applyAlignment="1">
      <alignment/>
    </xf>
    <xf numFmtId="176" fontId="0" fillId="0" borderId="35" xfId="0" applyNumberFormat="1" applyFill="1" applyBorder="1" applyAlignment="1">
      <alignment/>
    </xf>
    <xf numFmtId="176" fontId="0" fillId="33" borderId="19" xfId="0" applyNumberFormat="1" applyFont="1" applyFill="1" applyBorder="1" applyAlignment="1">
      <alignment/>
    </xf>
    <xf numFmtId="0" fontId="2" fillId="6" borderId="0" xfId="0" applyFont="1" applyFill="1" applyAlignment="1">
      <alignment/>
    </xf>
    <xf numFmtId="0" fontId="0" fillId="6" borderId="0" xfId="0" applyFont="1" applyFill="1" applyAlignment="1">
      <alignment/>
    </xf>
    <xf numFmtId="176" fontId="0" fillId="6" borderId="0" xfId="0" applyNumberFormat="1" applyFont="1" applyFill="1" applyAlignment="1">
      <alignment/>
    </xf>
    <xf numFmtId="176" fontId="0" fillId="0" borderId="26" xfId="0" applyNumberFormat="1" applyFont="1" applyBorder="1" applyAlignment="1">
      <alignment/>
    </xf>
    <xf numFmtId="176" fontId="0" fillId="0" borderId="36" xfId="0" applyNumberFormat="1" applyFont="1" applyBorder="1" applyAlignment="1">
      <alignment/>
    </xf>
    <xf numFmtId="0" fontId="0" fillId="0" borderId="36" xfId="0" applyFont="1" applyBorder="1" applyAlignment="1">
      <alignment/>
    </xf>
    <xf numFmtId="176" fontId="0" fillId="0" borderId="37" xfId="0" applyNumberFormat="1" applyFont="1" applyBorder="1" applyAlignment="1">
      <alignment/>
    </xf>
    <xf numFmtId="176" fontId="0" fillId="0" borderId="27" xfId="0" applyNumberFormat="1" applyFont="1" applyBorder="1" applyAlignment="1">
      <alignment/>
    </xf>
    <xf numFmtId="176" fontId="0" fillId="0" borderId="38" xfId="0" applyNumberFormat="1" applyFont="1" applyBorder="1" applyAlignment="1">
      <alignment/>
    </xf>
    <xf numFmtId="176" fontId="0" fillId="0" borderId="28" xfId="0" applyNumberFormat="1" applyFont="1" applyBorder="1" applyAlignment="1">
      <alignment/>
    </xf>
    <xf numFmtId="176" fontId="0" fillId="0" borderId="39" xfId="0" applyNumberFormat="1" applyFont="1" applyBorder="1" applyAlignment="1">
      <alignment/>
    </xf>
    <xf numFmtId="0" fontId="0" fillId="0" borderId="39" xfId="0" applyFont="1" applyBorder="1" applyAlignment="1">
      <alignment/>
    </xf>
    <xf numFmtId="176" fontId="0" fillId="0" borderId="40" xfId="0" applyNumberFormat="1" applyFont="1" applyBorder="1" applyAlignment="1">
      <alignment/>
    </xf>
    <xf numFmtId="176" fontId="0" fillId="0" borderId="29" xfId="0" applyNumberFormat="1" applyFont="1" applyBorder="1" applyAlignment="1">
      <alignment/>
    </xf>
    <xf numFmtId="176" fontId="0" fillId="0" borderId="30" xfId="0" applyNumberFormat="1" applyFont="1" applyFill="1" applyBorder="1" applyAlignment="1">
      <alignment/>
    </xf>
    <xf numFmtId="0" fontId="0" fillId="0" borderId="30" xfId="0" applyFont="1" applyBorder="1" applyAlignment="1">
      <alignment/>
    </xf>
    <xf numFmtId="176" fontId="0" fillId="0" borderId="41" xfId="0" applyNumberFormat="1" applyFont="1" applyBorder="1" applyAlignment="1">
      <alignment/>
    </xf>
    <xf numFmtId="0" fontId="0" fillId="0" borderId="42" xfId="0" applyFont="1" applyFill="1" applyBorder="1" applyAlignment="1">
      <alignment/>
    </xf>
    <xf numFmtId="0" fontId="0" fillId="35" borderId="19" xfId="0" applyFont="1" applyFill="1" applyBorder="1" applyAlignment="1">
      <alignment/>
    </xf>
    <xf numFmtId="0" fontId="0" fillId="10" borderId="19" xfId="0" applyFont="1" applyFill="1" applyBorder="1" applyAlignment="1">
      <alignment/>
    </xf>
    <xf numFmtId="0" fontId="0" fillId="10" borderId="23" xfId="0" applyFont="1" applyFill="1" applyBorder="1" applyAlignment="1">
      <alignment/>
    </xf>
    <xf numFmtId="176" fontId="0" fillId="10" borderId="20" xfId="0" applyNumberFormat="1" applyFont="1" applyFill="1" applyBorder="1" applyAlignment="1">
      <alignment/>
    </xf>
    <xf numFmtId="0" fontId="0" fillId="10" borderId="20" xfId="0" applyFont="1" applyFill="1" applyBorder="1" applyAlignment="1">
      <alignment/>
    </xf>
    <xf numFmtId="0" fontId="0" fillId="10" borderId="43" xfId="0" applyFont="1" applyFill="1" applyBorder="1" applyAlignment="1">
      <alignment/>
    </xf>
    <xf numFmtId="0" fontId="0" fillId="10" borderId="44" xfId="0" applyFont="1" applyFill="1" applyBorder="1" applyAlignment="1">
      <alignment/>
    </xf>
    <xf numFmtId="0" fontId="0" fillId="0" borderId="45" xfId="0" applyFont="1" applyBorder="1" applyAlignment="1">
      <alignment/>
    </xf>
    <xf numFmtId="176" fontId="0" fillId="0" borderId="46" xfId="0" applyNumberFormat="1" applyFont="1" applyBorder="1" applyAlignment="1">
      <alignment/>
    </xf>
    <xf numFmtId="0" fontId="0" fillId="0" borderId="47" xfId="0" applyFont="1" applyBorder="1" applyAlignment="1">
      <alignment/>
    </xf>
    <xf numFmtId="176" fontId="0" fillId="0" borderId="48" xfId="0" applyNumberFormat="1" applyFont="1" applyBorder="1" applyAlignment="1">
      <alignment/>
    </xf>
    <xf numFmtId="176" fontId="0" fillId="0" borderId="24" xfId="0" applyNumberFormat="1" applyBorder="1" applyAlignment="1">
      <alignment/>
    </xf>
    <xf numFmtId="176" fontId="0" fillId="0" borderId="24" xfId="0" applyNumberFormat="1" applyFill="1" applyBorder="1" applyAlignment="1">
      <alignment/>
    </xf>
    <xf numFmtId="0" fontId="0" fillId="7" borderId="0" xfId="0" applyFont="1" applyFill="1" applyAlignment="1">
      <alignment/>
    </xf>
    <xf numFmtId="176" fontId="0" fillId="7" borderId="0" xfId="0" applyNumberFormat="1" applyFont="1" applyFill="1" applyAlignment="1">
      <alignment/>
    </xf>
    <xf numFmtId="0" fontId="0" fillId="0" borderId="23" xfId="0" applyFont="1" applyFill="1" applyBorder="1" applyAlignment="1">
      <alignment/>
    </xf>
    <xf numFmtId="0" fontId="2" fillId="0" borderId="22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36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9" xfId="0" applyFont="1" applyBorder="1" applyAlignment="1">
      <alignment/>
    </xf>
    <xf numFmtId="176" fontId="11" fillId="0" borderId="37" xfId="0" applyNumberFormat="1" applyFont="1" applyBorder="1" applyAlignment="1">
      <alignment vertical="center"/>
    </xf>
    <xf numFmtId="176" fontId="11" fillId="0" borderId="38" xfId="0" applyNumberFormat="1" applyFont="1" applyBorder="1" applyAlignment="1">
      <alignment vertical="center"/>
    </xf>
    <xf numFmtId="176" fontId="11" fillId="0" borderId="40" xfId="0" applyNumberFormat="1" applyFont="1" applyBorder="1" applyAlignment="1">
      <alignment vertical="center"/>
    </xf>
    <xf numFmtId="0" fontId="31" fillId="0" borderId="19" xfId="0" applyFont="1" applyFill="1" applyBorder="1" applyAlignment="1">
      <alignment/>
    </xf>
    <xf numFmtId="176" fontId="31" fillId="0" borderId="19" xfId="0" applyNumberFormat="1" applyFont="1" applyFill="1" applyBorder="1" applyAlignment="1">
      <alignment/>
    </xf>
    <xf numFmtId="176" fontId="31" fillId="0" borderId="24" xfId="0" applyNumberFormat="1" applyFont="1" applyFill="1" applyBorder="1" applyAlignment="1">
      <alignment/>
    </xf>
    <xf numFmtId="176" fontId="0" fillId="4" borderId="19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76" fontId="0" fillId="0" borderId="0" xfId="0" applyNumberFormat="1" applyFont="1" applyFill="1" applyAlignment="1">
      <alignment/>
    </xf>
    <xf numFmtId="0" fontId="0" fillId="0" borderId="22" xfId="0" applyFill="1" applyBorder="1" applyAlignment="1">
      <alignment/>
    </xf>
    <xf numFmtId="185" fontId="2" fillId="0" borderId="19" xfId="0" applyNumberFormat="1" applyFont="1" applyBorder="1" applyAlignment="1" quotePrefix="1">
      <alignment/>
    </xf>
    <xf numFmtId="0" fontId="2" fillId="0" borderId="44" xfId="0" applyFont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185" fontId="2" fillId="0" borderId="20" xfId="0" applyNumberFormat="1" applyFont="1" applyBorder="1" applyAlignment="1">
      <alignment/>
    </xf>
    <xf numFmtId="176" fontId="11" fillId="0" borderId="36" xfId="0" applyNumberFormat="1" applyFont="1" applyBorder="1" applyAlignment="1">
      <alignment vertical="center"/>
    </xf>
    <xf numFmtId="184" fontId="0" fillId="0" borderId="36" xfId="0" applyNumberFormat="1" applyFont="1" applyBorder="1" applyAlignment="1">
      <alignment/>
    </xf>
    <xf numFmtId="187" fontId="0" fillId="0" borderId="36" xfId="0" applyNumberFormat="1" applyFont="1" applyBorder="1" applyAlignment="1">
      <alignment/>
    </xf>
    <xf numFmtId="0" fontId="2" fillId="0" borderId="37" xfId="0" applyFont="1" applyBorder="1" applyAlignment="1">
      <alignment wrapText="1"/>
    </xf>
    <xf numFmtId="176" fontId="11" fillId="0" borderId="50" xfId="0" applyNumberFormat="1" applyFont="1" applyBorder="1" applyAlignment="1">
      <alignment vertical="center"/>
    </xf>
    <xf numFmtId="176" fontId="11" fillId="0" borderId="32" xfId="0" applyNumberFormat="1" applyFont="1" applyBorder="1" applyAlignment="1">
      <alignment vertical="center"/>
    </xf>
    <xf numFmtId="184" fontId="0" fillId="0" borderId="32" xfId="0" applyNumberFormat="1" applyFont="1" applyBorder="1" applyAlignment="1">
      <alignment/>
    </xf>
    <xf numFmtId="187" fontId="0" fillId="0" borderId="32" xfId="0" applyNumberFormat="1" applyFont="1" applyBorder="1" applyAlignment="1">
      <alignment/>
    </xf>
    <xf numFmtId="0" fontId="2" fillId="0" borderId="38" xfId="0" applyFont="1" applyBorder="1" applyAlignment="1">
      <alignment wrapText="1"/>
    </xf>
    <xf numFmtId="176" fontId="11" fillId="0" borderId="51" xfId="0" applyNumberFormat="1" applyFont="1" applyBorder="1" applyAlignment="1">
      <alignment vertical="center"/>
    </xf>
    <xf numFmtId="176" fontId="11" fillId="0" borderId="39" xfId="0" applyNumberFormat="1" applyFont="1" applyBorder="1" applyAlignment="1">
      <alignment vertical="center"/>
    </xf>
    <xf numFmtId="184" fontId="0" fillId="0" borderId="39" xfId="0" applyNumberFormat="1" applyFont="1" applyBorder="1" applyAlignment="1">
      <alignment/>
    </xf>
    <xf numFmtId="187" fontId="0" fillId="0" borderId="39" xfId="0" applyNumberFormat="1" applyFont="1" applyBorder="1" applyAlignment="1">
      <alignment/>
    </xf>
    <xf numFmtId="0" fontId="2" fillId="0" borderId="40" xfId="0" applyFont="1" applyBorder="1" applyAlignment="1">
      <alignment wrapText="1"/>
    </xf>
    <xf numFmtId="176" fontId="11" fillId="0" borderId="52" xfId="0" applyNumberFormat="1" applyFont="1" applyBorder="1" applyAlignment="1">
      <alignment vertical="center"/>
    </xf>
    <xf numFmtId="176" fontId="11" fillId="0" borderId="41" xfId="0" applyNumberFormat="1" applyFont="1" applyFill="1" applyBorder="1" applyAlignment="1">
      <alignment vertical="center"/>
    </xf>
    <xf numFmtId="0" fontId="0" fillId="0" borderId="24" xfId="0" applyFont="1" applyBorder="1" applyAlignment="1">
      <alignment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22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/>
    </xf>
    <xf numFmtId="187" fontId="0" fillId="0" borderId="26" xfId="0" applyNumberFormat="1" applyFont="1" applyBorder="1" applyAlignment="1">
      <alignment/>
    </xf>
    <xf numFmtId="187" fontId="0" fillId="0" borderId="37" xfId="0" applyNumberFormat="1" applyFont="1" applyBorder="1" applyAlignment="1">
      <alignment/>
    </xf>
    <xf numFmtId="0" fontId="2" fillId="0" borderId="37" xfId="0" applyFont="1" applyBorder="1" applyAlignment="1">
      <alignment/>
    </xf>
    <xf numFmtId="176" fontId="11" fillId="0" borderId="42" xfId="0" applyNumberFormat="1" applyFont="1" applyBorder="1" applyAlignment="1">
      <alignment vertical="center"/>
    </xf>
    <xf numFmtId="187" fontId="0" fillId="0" borderId="27" xfId="0" applyNumberFormat="1" applyFont="1" applyBorder="1" applyAlignment="1">
      <alignment/>
    </xf>
    <xf numFmtId="187" fontId="0" fillId="0" borderId="38" xfId="0" applyNumberFormat="1" applyFont="1" applyBorder="1" applyAlignment="1">
      <alignment/>
    </xf>
    <xf numFmtId="0" fontId="2" fillId="0" borderId="38" xfId="0" applyFont="1" applyBorder="1" applyAlignment="1">
      <alignment/>
    </xf>
    <xf numFmtId="176" fontId="11" fillId="0" borderId="54" xfId="0" applyNumberFormat="1" applyFont="1" applyBorder="1" applyAlignment="1">
      <alignment vertical="center"/>
    </xf>
    <xf numFmtId="187" fontId="0" fillId="0" borderId="28" xfId="0" applyNumberFormat="1" applyFont="1" applyBorder="1" applyAlignment="1">
      <alignment/>
    </xf>
    <xf numFmtId="187" fontId="0" fillId="0" borderId="40" xfId="0" applyNumberFormat="1" applyFont="1" applyBorder="1" applyAlignment="1">
      <alignment/>
    </xf>
    <xf numFmtId="0" fontId="2" fillId="0" borderId="40" xfId="0" applyFont="1" applyBorder="1" applyAlignment="1">
      <alignment/>
    </xf>
    <xf numFmtId="176" fontId="11" fillId="0" borderId="53" xfId="0" applyNumberFormat="1" applyFont="1" applyBorder="1" applyAlignment="1">
      <alignment vertical="center"/>
    </xf>
    <xf numFmtId="187" fontId="0" fillId="0" borderId="0" xfId="0" applyNumberFormat="1" applyFont="1" applyFill="1" applyAlignment="1">
      <alignment/>
    </xf>
    <xf numFmtId="184" fontId="0" fillId="0" borderId="0" xfId="0" applyNumberFormat="1" applyFont="1" applyFill="1" applyAlignment="1">
      <alignment/>
    </xf>
    <xf numFmtId="188" fontId="0" fillId="0" borderId="0" xfId="0" applyNumberFormat="1" applyFill="1" applyBorder="1" applyAlignment="1">
      <alignment/>
    </xf>
    <xf numFmtId="188" fontId="9" fillId="0" borderId="0" xfId="0" applyNumberFormat="1" applyFont="1" applyFill="1" applyBorder="1" applyAlignment="1">
      <alignment/>
    </xf>
    <xf numFmtId="186" fontId="0" fillId="0" borderId="10" xfId="0" applyNumberFormat="1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7" fontId="0" fillId="0" borderId="0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0" fontId="54" fillId="33" borderId="0" xfId="0" applyFont="1" applyFill="1" applyAlignment="1">
      <alignment/>
    </xf>
    <xf numFmtId="0" fontId="2" fillId="13" borderId="0" xfId="0" applyFont="1" applyFill="1" applyAlignment="1">
      <alignment/>
    </xf>
    <xf numFmtId="0" fontId="0" fillId="13" borderId="0" xfId="0" applyFont="1" applyFill="1" applyAlignment="1">
      <alignment/>
    </xf>
    <xf numFmtId="0" fontId="58" fillId="0" borderId="0" xfId="0" applyFont="1" applyAlignment="1">
      <alignment/>
    </xf>
    <xf numFmtId="176" fontId="11" fillId="7" borderId="36" xfId="0" applyNumberFormat="1" applyFont="1" applyFill="1" applyBorder="1" applyAlignment="1">
      <alignment vertical="center"/>
    </xf>
    <xf numFmtId="176" fontId="11" fillId="7" borderId="32" xfId="0" applyNumberFormat="1" applyFont="1" applyFill="1" applyBorder="1" applyAlignment="1">
      <alignment vertical="center"/>
    </xf>
    <xf numFmtId="176" fontId="11" fillId="7" borderId="39" xfId="0" applyNumberFormat="1" applyFont="1" applyFill="1" applyBorder="1" applyAlignment="1">
      <alignment vertical="center"/>
    </xf>
    <xf numFmtId="187" fontId="0" fillId="7" borderId="36" xfId="0" applyNumberFormat="1" applyFont="1" applyFill="1" applyBorder="1" applyAlignment="1">
      <alignment/>
    </xf>
    <xf numFmtId="187" fontId="0" fillId="7" borderId="32" xfId="0" applyNumberFormat="1" applyFont="1" applyFill="1" applyBorder="1" applyAlignment="1">
      <alignment/>
    </xf>
    <xf numFmtId="187" fontId="0" fillId="7" borderId="39" xfId="0" applyNumberFormat="1" applyFont="1" applyFill="1" applyBorder="1" applyAlignment="1">
      <alignment/>
    </xf>
    <xf numFmtId="176" fontId="11" fillId="7" borderId="37" xfId="0" applyNumberFormat="1" applyFont="1" applyFill="1" applyBorder="1" applyAlignment="1">
      <alignment vertical="center"/>
    </xf>
    <xf numFmtId="176" fontId="11" fillId="7" borderId="38" xfId="0" applyNumberFormat="1" applyFont="1" applyFill="1" applyBorder="1" applyAlignment="1">
      <alignment vertical="center"/>
    </xf>
    <xf numFmtId="176" fontId="11" fillId="7" borderId="40" xfId="0" applyNumberFormat="1" applyFont="1" applyFill="1" applyBorder="1" applyAlignment="1">
      <alignment vertical="center"/>
    </xf>
    <xf numFmtId="0" fontId="0" fillId="7" borderId="42" xfId="0" applyFont="1" applyFill="1" applyBorder="1" applyAlignment="1">
      <alignment/>
    </xf>
    <xf numFmtId="0" fontId="0" fillId="7" borderId="54" xfId="0" applyFont="1" applyFill="1" applyBorder="1" applyAlignment="1">
      <alignment/>
    </xf>
    <xf numFmtId="0" fontId="0" fillId="7" borderId="53" xfId="0" applyFont="1" applyFill="1" applyBorder="1" applyAlignment="1">
      <alignment/>
    </xf>
    <xf numFmtId="176" fontId="0" fillId="7" borderId="42" xfId="0" applyNumberFormat="1" applyFont="1" applyFill="1" applyBorder="1" applyAlignment="1">
      <alignment/>
    </xf>
    <xf numFmtId="176" fontId="0" fillId="7" borderId="54" xfId="0" applyNumberFormat="1" applyFont="1" applyFill="1" applyBorder="1" applyAlignment="1">
      <alignment/>
    </xf>
    <xf numFmtId="176" fontId="0" fillId="7" borderId="53" xfId="0" applyNumberFormat="1" applyFont="1" applyFill="1" applyBorder="1" applyAlignment="1">
      <alignment/>
    </xf>
    <xf numFmtId="0" fontId="10" fillId="0" borderId="24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54" fillId="0" borderId="23" xfId="0" applyFont="1" applyFill="1" applyBorder="1" applyAlignment="1">
      <alignment horizontal="center"/>
    </xf>
    <xf numFmtId="0" fontId="54" fillId="0" borderId="24" xfId="0" applyFont="1" applyFill="1" applyBorder="1" applyAlignment="1">
      <alignment horizontal="center"/>
    </xf>
    <xf numFmtId="0" fontId="54" fillId="0" borderId="20" xfId="0" applyFont="1" applyFill="1" applyBorder="1" applyAlignment="1">
      <alignment horizontal="center"/>
    </xf>
    <xf numFmtId="0" fontId="54" fillId="0" borderId="23" xfId="0" applyFont="1" applyBorder="1" applyAlignment="1">
      <alignment horizontal="center"/>
    </xf>
    <xf numFmtId="0" fontId="54" fillId="0" borderId="24" xfId="0" applyFont="1" applyBorder="1" applyAlignment="1">
      <alignment horizontal="center"/>
    </xf>
    <xf numFmtId="0" fontId="54" fillId="0" borderId="20" xfId="0" applyFont="1" applyBorder="1" applyAlignment="1">
      <alignment horizontal="center"/>
    </xf>
    <xf numFmtId="0" fontId="54" fillId="0" borderId="19" xfId="0" applyFont="1" applyBorder="1" applyAlignment="1">
      <alignment horizontal="center"/>
    </xf>
  </cellXfs>
  <cellStyles count="6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10" xfId="50"/>
    <cellStyle name="Normal 11 2" xfId="51"/>
    <cellStyle name="Normal 2" xfId="52"/>
    <cellStyle name="Normal 2 2 2" xfId="53"/>
    <cellStyle name="Normal 3" xfId="54"/>
    <cellStyle name="Normal 3 2" xfId="55"/>
    <cellStyle name="Normal 3 3" xfId="56"/>
    <cellStyle name="Normal 4 2" xfId="57"/>
    <cellStyle name="Nota" xfId="58"/>
    <cellStyle name="Percent" xfId="59"/>
    <cellStyle name="Porcentagem 2" xfId="60"/>
    <cellStyle name="Porcentagem 2 2" xfId="61"/>
    <cellStyle name="Porcentagem 7" xfId="62"/>
    <cellStyle name="Saída" xfId="63"/>
    <cellStyle name="Comma [0]" xfId="64"/>
    <cellStyle name="Texto de Aviso" xfId="65"/>
    <cellStyle name="Texto Explicativo" xfId="66"/>
    <cellStyle name="Título" xfId="67"/>
    <cellStyle name="Título 1" xfId="68"/>
    <cellStyle name="Título 2" xfId="69"/>
    <cellStyle name="Título 3" xfId="70"/>
    <cellStyle name="Título 4" xfId="71"/>
    <cellStyle name="Total" xfId="72"/>
    <cellStyle name="Comma" xfId="73"/>
    <cellStyle name="Vírgula 2" xfId="74"/>
    <cellStyle name="Vírgula 2 2" xfId="75"/>
    <cellStyle name="Vírgula 3" xfId="76"/>
    <cellStyle name="Vírgula 3 2" xfId="77"/>
    <cellStyle name="Vírgula 3 3" xfId="78"/>
    <cellStyle name="Vírgula 4" xfId="79"/>
    <cellStyle name="Vírgula 5" xfId="80"/>
    <cellStyle name="Vírgula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41</xdr:col>
      <xdr:colOff>0</xdr:colOff>
      <xdr:row>124</xdr:row>
      <xdr:rowOff>0</xdr:rowOff>
    </xdr:from>
    <xdr:ext cx="304800" cy="304800"/>
    <xdr:sp>
      <xdr:nvSpPr>
        <xdr:cNvPr id="1" name="AutoShape 19" descr="http://calculadorajuroscompostos.com.br/wp-content/uploads/2017/06/planilha-tir-vpl.png"/>
        <xdr:cNvSpPr>
          <a:spLocks noChangeAspect="1"/>
        </xdr:cNvSpPr>
      </xdr:nvSpPr>
      <xdr:spPr>
        <a:xfrm>
          <a:off x="32442150" y="23774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22</xdr:col>
      <xdr:colOff>0</xdr:colOff>
      <xdr:row>74</xdr:row>
      <xdr:rowOff>0</xdr:rowOff>
    </xdr:from>
    <xdr:ext cx="304800" cy="304800"/>
    <xdr:sp>
      <xdr:nvSpPr>
        <xdr:cNvPr id="1" name="AutoShape 19" descr="http://calculadorajuroscompostos.com.br/wp-content/uploads/2017/06/planilha-tir-vpl.png"/>
        <xdr:cNvSpPr>
          <a:spLocks noChangeAspect="1"/>
        </xdr:cNvSpPr>
      </xdr:nvSpPr>
      <xdr:spPr>
        <a:xfrm>
          <a:off x="18383250" y="16735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104</xdr:row>
      <xdr:rowOff>0</xdr:rowOff>
    </xdr:from>
    <xdr:ext cx="304800" cy="304800"/>
    <xdr:sp>
      <xdr:nvSpPr>
        <xdr:cNvPr id="2" name="AutoShape 19" descr="http://calculadorajuroscompostos.com.br/wp-content/uploads/2017/06/planilha-tir-vpl.png"/>
        <xdr:cNvSpPr>
          <a:spLocks noChangeAspect="1"/>
        </xdr:cNvSpPr>
      </xdr:nvSpPr>
      <xdr:spPr>
        <a:xfrm>
          <a:off x="18383250" y="23355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134</xdr:row>
      <xdr:rowOff>0</xdr:rowOff>
    </xdr:from>
    <xdr:ext cx="304800" cy="304800"/>
    <xdr:sp>
      <xdr:nvSpPr>
        <xdr:cNvPr id="3" name="AutoShape 19" descr="http://calculadorajuroscompostos.com.br/wp-content/uploads/2017/06/planilha-tir-vpl.png"/>
        <xdr:cNvSpPr>
          <a:spLocks noChangeAspect="1"/>
        </xdr:cNvSpPr>
      </xdr:nvSpPr>
      <xdr:spPr>
        <a:xfrm>
          <a:off x="18383250" y="300037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164</xdr:row>
      <xdr:rowOff>0</xdr:rowOff>
    </xdr:from>
    <xdr:ext cx="304800" cy="304800"/>
    <xdr:sp>
      <xdr:nvSpPr>
        <xdr:cNvPr id="4" name="AutoShape 19" descr="http://calculadorajuroscompostos.com.br/wp-content/uploads/2017/06/planilha-tir-vpl.png"/>
        <xdr:cNvSpPr>
          <a:spLocks noChangeAspect="1"/>
        </xdr:cNvSpPr>
      </xdr:nvSpPr>
      <xdr:spPr>
        <a:xfrm>
          <a:off x="18383250" y="366522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304800" cy="304800"/>
    <xdr:sp>
      <xdr:nvSpPr>
        <xdr:cNvPr id="5" name="AutoShape 19" descr="http://calculadorajuroscompostos.com.br/wp-content/uploads/2017/06/planilha-tir-vpl.png"/>
        <xdr:cNvSpPr>
          <a:spLocks noChangeAspect="1"/>
        </xdr:cNvSpPr>
      </xdr:nvSpPr>
      <xdr:spPr>
        <a:xfrm>
          <a:off x="18383250" y="43300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218</xdr:row>
      <xdr:rowOff>0</xdr:rowOff>
    </xdr:from>
    <xdr:ext cx="304800" cy="304800"/>
    <xdr:sp>
      <xdr:nvSpPr>
        <xdr:cNvPr id="6" name="AutoShape 19" descr="http://calculadorajuroscompostos.com.br/wp-content/uploads/2017/06/planilha-tir-vpl.png"/>
        <xdr:cNvSpPr>
          <a:spLocks noChangeAspect="1"/>
        </xdr:cNvSpPr>
      </xdr:nvSpPr>
      <xdr:spPr>
        <a:xfrm>
          <a:off x="18383250" y="481107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28</xdr:col>
      <xdr:colOff>0</xdr:colOff>
      <xdr:row>218</xdr:row>
      <xdr:rowOff>0</xdr:rowOff>
    </xdr:from>
    <xdr:ext cx="304800" cy="304800"/>
    <xdr:sp>
      <xdr:nvSpPr>
        <xdr:cNvPr id="7" name="AutoShape 19" descr="http://calculadorajuroscompostos.com.br/wp-content/uploads/2017/06/planilha-tir-vpl.png"/>
        <xdr:cNvSpPr>
          <a:spLocks noChangeAspect="1"/>
        </xdr:cNvSpPr>
      </xdr:nvSpPr>
      <xdr:spPr>
        <a:xfrm>
          <a:off x="25317450" y="481107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227</xdr:row>
      <xdr:rowOff>0</xdr:rowOff>
    </xdr:from>
    <xdr:ext cx="304800" cy="304800"/>
    <xdr:sp>
      <xdr:nvSpPr>
        <xdr:cNvPr id="8" name="AutoShape 19" descr="http://calculadorajuroscompostos.com.br/wp-content/uploads/2017/06/planilha-tir-vpl.png"/>
        <xdr:cNvSpPr>
          <a:spLocks noChangeAspect="1"/>
        </xdr:cNvSpPr>
      </xdr:nvSpPr>
      <xdr:spPr>
        <a:xfrm>
          <a:off x="18383250" y="49891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227</xdr:row>
      <xdr:rowOff>0</xdr:rowOff>
    </xdr:from>
    <xdr:ext cx="304800" cy="304800"/>
    <xdr:sp>
      <xdr:nvSpPr>
        <xdr:cNvPr id="9" name="AutoShape 19" descr="http://calculadorajuroscompostos.com.br/wp-content/uploads/2017/06/planilha-tir-vpl.png"/>
        <xdr:cNvSpPr>
          <a:spLocks noChangeAspect="1"/>
        </xdr:cNvSpPr>
      </xdr:nvSpPr>
      <xdr:spPr>
        <a:xfrm>
          <a:off x="18383250" y="49891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74</xdr:row>
      <xdr:rowOff>0</xdr:rowOff>
    </xdr:from>
    <xdr:ext cx="304800" cy="304800"/>
    <xdr:sp>
      <xdr:nvSpPr>
        <xdr:cNvPr id="10" name="AutoShape 19" descr="http://calculadorajuroscompostos.com.br/wp-content/uploads/2017/06/planilha-tir-vpl.png"/>
        <xdr:cNvSpPr>
          <a:spLocks noChangeAspect="1"/>
        </xdr:cNvSpPr>
      </xdr:nvSpPr>
      <xdr:spPr>
        <a:xfrm>
          <a:off x="0" y="16735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104</xdr:row>
      <xdr:rowOff>0</xdr:rowOff>
    </xdr:from>
    <xdr:ext cx="304800" cy="304800"/>
    <xdr:sp>
      <xdr:nvSpPr>
        <xdr:cNvPr id="11" name="AutoShape 19" descr="http://calculadorajuroscompostos.com.br/wp-content/uploads/2017/06/planilha-tir-vpl.png"/>
        <xdr:cNvSpPr>
          <a:spLocks noChangeAspect="1"/>
        </xdr:cNvSpPr>
      </xdr:nvSpPr>
      <xdr:spPr>
        <a:xfrm>
          <a:off x="0" y="23355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134</xdr:row>
      <xdr:rowOff>0</xdr:rowOff>
    </xdr:from>
    <xdr:ext cx="304800" cy="304800"/>
    <xdr:sp>
      <xdr:nvSpPr>
        <xdr:cNvPr id="12" name="AutoShape 19" descr="http://calculadorajuroscompostos.com.br/wp-content/uploads/2017/06/planilha-tir-vpl.png"/>
        <xdr:cNvSpPr>
          <a:spLocks noChangeAspect="1"/>
        </xdr:cNvSpPr>
      </xdr:nvSpPr>
      <xdr:spPr>
        <a:xfrm>
          <a:off x="0" y="300037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164</xdr:row>
      <xdr:rowOff>0</xdr:rowOff>
    </xdr:from>
    <xdr:ext cx="304800" cy="304800"/>
    <xdr:sp>
      <xdr:nvSpPr>
        <xdr:cNvPr id="13" name="AutoShape 19" descr="http://calculadorajuroscompostos.com.br/wp-content/uploads/2017/06/planilha-tir-vpl.png"/>
        <xdr:cNvSpPr>
          <a:spLocks noChangeAspect="1"/>
        </xdr:cNvSpPr>
      </xdr:nvSpPr>
      <xdr:spPr>
        <a:xfrm>
          <a:off x="0" y="366522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194</xdr:row>
      <xdr:rowOff>0</xdr:rowOff>
    </xdr:from>
    <xdr:ext cx="304800" cy="304800"/>
    <xdr:sp>
      <xdr:nvSpPr>
        <xdr:cNvPr id="14" name="AutoShape 19" descr="http://calculadorajuroscompostos.com.br/wp-content/uploads/2017/06/planilha-tir-vpl.png"/>
        <xdr:cNvSpPr>
          <a:spLocks noChangeAspect="1"/>
        </xdr:cNvSpPr>
      </xdr:nvSpPr>
      <xdr:spPr>
        <a:xfrm>
          <a:off x="0" y="43300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215</xdr:row>
      <xdr:rowOff>0</xdr:rowOff>
    </xdr:from>
    <xdr:ext cx="304800" cy="304800"/>
    <xdr:sp>
      <xdr:nvSpPr>
        <xdr:cNvPr id="15" name="AutoShape 19" descr="http://calculadorajuroscompostos.com.br/wp-content/uploads/2017/06/planilha-tir-vpl.png"/>
        <xdr:cNvSpPr>
          <a:spLocks noChangeAspect="1"/>
        </xdr:cNvSpPr>
      </xdr:nvSpPr>
      <xdr:spPr>
        <a:xfrm>
          <a:off x="0" y="47510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41</xdr:col>
      <xdr:colOff>0</xdr:colOff>
      <xdr:row>124</xdr:row>
      <xdr:rowOff>0</xdr:rowOff>
    </xdr:from>
    <xdr:ext cx="304800" cy="304800"/>
    <xdr:sp>
      <xdr:nvSpPr>
        <xdr:cNvPr id="1" name="AutoShape 19" descr="http://calculadorajuroscompostos.com.br/wp-content/uploads/2017/06/planilha-tir-vpl.png"/>
        <xdr:cNvSpPr>
          <a:spLocks noChangeAspect="1"/>
        </xdr:cNvSpPr>
      </xdr:nvSpPr>
      <xdr:spPr>
        <a:xfrm>
          <a:off x="34566225" y="23774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emissas2018-21-11-17-Ajustes24-11-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)"/>
      <sheetName val="Plan1"/>
      <sheetName val="SortimentoNúcleoSemestre"/>
      <sheetName val="SortimentoNúcleo"/>
      <sheetName val="Premissas &amp; ResultadoTAXA"/>
      <sheetName val="Premissas &amp; Resultado"/>
      <sheetName val="AgendaAnoCorteOriginal"/>
      <sheetName val="agendaCUSTOS-LUIZajuste"/>
      <sheetName val="Custos-Ano"/>
      <sheetName val="Custos-AnoSemFórmula"/>
      <sheetName val="AgendaAnoCorteLUIZajuste"/>
      <sheetName val="AnoCorteAjuste"/>
      <sheetName val="AnoCorteAjusteSemFórmula"/>
      <sheetName val="AnoCorteAjusteAnexo-I"/>
      <sheetName val="AgendaAnoPlantioLuizAjuste"/>
      <sheetName val="AnoPlantioAjuste"/>
      <sheetName val="AnoPlantioAjusteSemFórmula"/>
      <sheetName val="AnoPlantioAjusteANEXO-I"/>
      <sheetName val="AgendaAnoRECEITA"/>
      <sheetName val="Receita"/>
      <sheetName val="ReceitaSemFórm"/>
    </sheetNames>
    <sheetDataSet>
      <sheetData sheetId="18">
        <row r="464">
          <cell r="CC464">
            <v>172717157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255"/>
  <sheetViews>
    <sheetView zoomScale="80" zoomScaleNormal="80" zoomScalePageLayoutView="0" workbookViewId="0" topLeftCell="Z124">
      <selection activeCell="AD167" sqref="AD167"/>
    </sheetView>
  </sheetViews>
  <sheetFormatPr defaultColWidth="9.140625" defaultRowHeight="15"/>
  <cols>
    <col min="1" max="1" width="29.7109375" style="1" bestFit="1" customWidth="1"/>
    <col min="2" max="2" width="20.8515625" style="1" customWidth="1"/>
    <col min="3" max="5" width="16.7109375" style="1" customWidth="1"/>
    <col min="6" max="6" width="10.28125" style="1" bestFit="1" customWidth="1"/>
    <col min="7" max="7" width="11.57421875" style="1" bestFit="1" customWidth="1"/>
    <col min="8" max="8" width="16.00390625" style="1" bestFit="1" customWidth="1"/>
    <col min="9" max="9" width="10.00390625" style="1" bestFit="1" customWidth="1"/>
    <col min="10" max="10" width="9.28125" style="1" customWidth="1"/>
    <col min="11" max="11" width="8.8515625" style="1" bestFit="1" customWidth="1"/>
    <col min="12" max="13" width="15.140625" style="1" bestFit="1" customWidth="1"/>
    <col min="14" max="14" width="8.8515625" style="1" bestFit="1" customWidth="1"/>
    <col min="15" max="15" width="10.00390625" style="1" bestFit="1" customWidth="1"/>
    <col min="16" max="16" width="18.8515625" style="1" bestFit="1" customWidth="1"/>
    <col min="17" max="17" width="8.8515625" style="1" bestFit="1" customWidth="1"/>
    <col min="18" max="35" width="9.140625" style="1" customWidth="1"/>
    <col min="36" max="36" width="14.140625" style="1" customWidth="1"/>
    <col min="37" max="37" width="12.8515625" style="1" customWidth="1"/>
    <col min="38" max="38" width="16.57421875" style="1" bestFit="1" customWidth="1"/>
    <col min="39" max="39" width="11.421875" style="1" customWidth="1"/>
    <col min="40" max="40" width="9.140625" style="1" customWidth="1"/>
    <col min="41" max="41" width="14.28125" style="1" bestFit="1" customWidth="1"/>
    <col min="42" max="42" width="17.421875" style="1" customWidth="1"/>
    <col min="43" max="43" width="14.28125" style="1" bestFit="1" customWidth="1"/>
    <col min="44" max="16384" width="9.140625" style="1" customWidth="1"/>
  </cols>
  <sheetData>
    <row r="1" spans="1:2" ht="15">
      <c r="A1" s="1" t="s">
        <v>0</v>
      </c>
      <c r="B1" s="1">
        <v>101.67</v>
      </c>
    </row>
    <row r="2" spans="1:2" ht="15">
      <c r="A2" s="1" t="s">
        <v>1</v>
      </c>
      <c r="B2" s="1">
        <v>15</v>
      </c>
    </row>
    <row r="3" spans="1:2" ht="15">
      <c r="A3" s="1" t="s">
        <v>2</v>
      </c>
      <c r="B3" s="1">
        <v>20.5</v>
      </c>
    </row>
    <row r="4" spans="1:2" ht="15">
      <c r="A4" s="1" t="s">
        <v>3</v>
      </c>
      <c r="B4" s="1">
        <v>20.5</v>
      </c>
    </row>
    <row r="5" spans="1:2" ht="15">
      <c r="A5" s="1" t="s">
        <v>4</v>
      </c>
      <c r="B5" s="3">
        <v>0.122</v>
      </c>
    </row>
    <row r="6" spans="1:2" ht="15">
      <c r="A6" s="1" t="s">
        <v>29</v>
      </c>
      <c r="B6" s="3" t="s">
        <v>30</v>
      </c>
    </row>
    <row r="7" ht="15">
      <c r="B7" s="3"/>
    </row>
    <row r="8" ht="15">
      <c r="B8" s="3"/>
    </row>
    <row r="9" spans="1:5" ht="15">
      <c r="A9" s="2" t="s">
        <v>64</v>
      </c>
      <c r="B9" s="2" t="s">
        <v>51</v>
      </c>
      <c r="C9" s="2" t="s">
        <v>6</v>
      </c>
      <c r="D9" s="2" t="s">
        <v>65</v>
      </c>
      <c r="E9" s="2" t="s">
        <v>66</v>
      </c>
    </row>
    <row r="10" spans="1:4" ht="15">
      <c r="A10" s="1" t="s">
        <v>20</v>
      </c>
      <c r="B10" s="4">
        <v>724</v>
      </c>
      <c r="C10" s="7" t="s">
        <v>62</v>
      </c>
      <c r="D10" s="7" t="s">
        <v>61</v>
      </c>
    </row>
    <row r="11" spans="1:4" ht="15">
      <c r="A11" s="1" t="s">
        <v>21</v>
      </c>
      <c r="B11" s="4">
        <v>331</v>
      </c>
      <c r="C11" s="7" t="s">
        <v>63</v>
      </c>
      <c r="D11" s="7" t="s">
        <v>59</v>
      </c>
    </row>
    <row r="12" spans="3:4" ht="15">
      <c r="C12" s="7"/>
      <c r="D12" s="7"/>
    </row>
    <row r="13" spans="1:4" ht="15">
      <c r="A13" s="1" t="s">
        <v>25</v>
      </c>
      <c r="C13" s="7"/>
      <c r="D13" s="7"/>
    </row>
    <row r="14" spans="1:5" ht="15">
      <c r="A14" s="1" t="s">
        <v>26</v>
      </c>
      <c r="B14" s="4">
        <v>0</v>
      </c>
      <c r="C14" s="10" t="s">
        <v>27</v>
      </c>
      <c r="D14" s="7" t="s">
        <v>58</v>
      </c>
      <c r="E14" s="1" t="s">
        <v>28</v>
      </c>
    </row>
    <row r="15" spans="1:4" ht="15">
      <c r="A15" s="1" t="s">
        <v>22</v>
      </c>
      <c r="B15" s="4">
        <v>0</v>
      </c>
      <c r="C15" s="10" t="s">
        <v>23</v>
      </c>
      <c r="D15" s="7" t="s">
        <v>57</v>
      </c>
    </row>
    <row r="17" ht="15">
      <c r="A17" s="1" t="s">
        <v>24</v>
      </c>
    </row>
    <row r="18" spans="1:4" ht="15">
      <c r="A18" s="1" t="s">
        <v>22</v>
      </c>
      <c r="B18" s="4">
        <v>0</v>
      </c>
      <c r="C18" s="10" t="s">
        <v>23</v>
      </c>
      <c r="D18" s="7" t="s">
        <v>57</v>
      </c>
    </row>
    <row r="21" spans="1:42" ht="15">
      <c r="A21" s="2" t="s">
        <v>31</v>
      </c>
      <c r="B21" s="2" t="s">
        <v>32</v>
      </c>
      <c r="C21" s="11" t="s">
        <v>33</v>
      </c>
      <c r="D21" s="11" t="s">
        <v>34</v>
      </c>
      <c r="E21" s="11" t="s">
        <v>35</v>
      </c>
      <c r="F21" s="11" t="s">
        <v>36</v>
      </c>
      <c r="K21" s="6"/>
      <c r="L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</row>
    <row r="22" spans="1:12" ht="15">
      <c r="A22" s="1" t="s">
        <v>12</v>
      </c>
      <c r="B22" s="7" t="s">
        <v>38</v>
      </c>
      <c r="C22" s="7">
        <v>8</v>
      </c>
      <c r="D22" s="7">
        <v>18</v>
      </c>
      <c r="E22" s="7">
        <v>2.4</v>
      </c>
      <c r="F22" s="12">
        <v>18.7</v>
      </c>
      <c r="K22" s="6"/>
      <c r="L22" s="6"/>
    </row>
    <row r="23" spans="1:6" ht="15">
      <c r="A23" s="1" t="s">
        <v>11</v>
      </c>
      <c r="B23" s="7" t="s">
        <v>38</v>
      </c>
      <c r="C23" s="7">
        <v>18</v>
      </c>
      <c r="D23" s="7">
        <v>24</v>
      </c>
      <c r="E23" s="7">
        <v>2.4</v>
      </c>
      <c r="F23" s="12">
        <v>40.5</v>
      </c>
    </row>
    <row r="24" spans="1:6" ht="15">
      <c r="A24" s="1" t="s">
        <v>10</v>
      </c>
      <c r="B24" s="7" t="s">
        <v>38</v>
      </c>
      <c r="C24" s="7">
        <v>24</v>
      </c>
      <c r="D24" s="7">
        <v>35</v>
      </c>
      <c r="E24" s="7">
        <v>2.4</v>
      </c>
      <c r="F24" s="12">
        <v>90.5</v>
      </c>
    </row>
    <row r="25" spans="1:6" ht="15">
      <c r="A25" s="1" t="s">
        <v>13</v>
      </c>
      <c r="B25" s="7" t="s">
        <v>38</v>
      </c>
      <c r="C25" s="7">
        <v>35</v>
      </c>
      <c r="D25" s="7">
        <v>99</v>
      </c>
      <c r="E25" s="7">
        <v>2.4</v>
      </c>
      <c r="F25" s="12">
        <v>155.5</v>
      </c>
    </row>
    <row r="26" spans="1:6" ht="15">
      <c r="A26" s="1" t="s">
        <v>19</v>
      </c>
      <c r="B26" s="7" t="s">
        <v>37</v>
      </c>
      <c r="C26" s="7">
        <v>8</v>
      </c>
      <c r="D26" s="7">
        <v>18</v>
      </c>
      <c r="E26" s="7">
        <v>2.4</v>
      </c>
      <c r="F26" s="12">
        <v>18.7</v>
      </c>
    </row>
    <row r="27" spans="1:6" ht="15">
      <c r="A27" s="1" t="s">
        <v>18</v>
      </c>
      <c r="B27" s="7" t="s">
        <v>37</v>
      </c>
      <c r="C27" s="7">
        <v>18</v>
      </c>
      <c r="D27" s="7">
        <v>24</v>
      </c>
      <c r="E27" s="7">
        <v>2.4</v>
      </c>
      <c r="F27" s="12">
        <v>40.5</v>
      </c>
    </row>
    <row r="28" spans="1:6" ht="15">
      <c r="A28" s="1" t="s">
        <v>16</v>
      </c>
      <c r="B28" s="7" t="s">
        <v>37</v>
      </c>
      <c r="C28" s="7">
        <v>18</v>
      </c>
      <c r="D28" s="7">
        <v>24</v>
      </c>
      <c r="E28" s="7">
        <v>2.4</v>
      </c>
      <c r="F28" s="12">
        <v>38.49</v>
      </c>
    </row>
    <row r="29" spans="1:6" ht="15">
      <c r="A29" s="1" t="s">
        <v>17</v>
      </c>
      <c r="B29" s="7" t="s">
        <v>37</v>
      </c>
      <c r="C29" s="7">
        <v>24</v>
      </c>
      <c r="D29" s="7">
        <v>35</v>
      </c>
      <c r="E29" s="7">
        <v>2.4</v>
      </c>
      <c r="F29" s="12">
        <v>90.5</v>
      </c>
    </row>
    <row r="30" spans="1:6" ht="15">
      <c r="A30" s="1" t="s">
        <v>15</v>
      </c>
      <c r="B30" s="7" t="s">
        <v>37</v>
      </c>
      <c r="C30" s="7">
        <v>24</v>
      </c>
      <c r="D30" s="7">
        <v>35</v>
      </c>
      <c r="E30" s="7">
        <v>2.4</v>
      </c>
      <c r="F30" s="12">
        <v>60.1</v>
      </c>
    </row>
    <row r="31" spans="1:6" ht="15">
      <c r="A31" s="1" t="s">
        <v>68</v>
      </c>
      <c r="B31" s="7" t="s">
        <v>37</v>
      </c>
      <c r="C31" s="7">
        <v>35</v>
      </c>
      <c r="D31" s="7">
        <v>99</v>
      </c>
      <c r="E31" s="7">
        <v>2.4</v>
      </c>
      <c r="F31" s="12">
        <v>155.5</v>
      </c>
    </row>
    <row r="32" spans="1:6" ht="15">
      <c r="A32" s="1" t="s">
        <v>56</v>
      </c>
      <c r="B32" s="7" t="s">
        <v>37</v>
      </c>
      <c r="C32" s="7">
        <v>35</v>
      </c>
      <c r="D32" s="7">
        <v>99</v>
      </c>
      <c r="E32" s="7">
        <v>2.4</v>
      </c>
      <c r="F32" s="12">
        <v>97.97</v>
      </c>
    </row>
    <row r="33" spans="1:6" ht="15">
      <c r="A33" s="1" t="s">
        <v>9</v>
      </c>
      <c r="B33" s="8" t="s">
        <v>39</v>
      </c>
      <c r="C33" s="7">
        <v>8</v>
      </c>
      <c r="D33" s="7">
        <v>18</v>
      </c>
      <c r="E33" s="7">
        <v>2.4</v>
      </c>
      <c r="F33" s="12">
        <v>18.7</v>
      </c>
    </row>
    <row r="34" spans="1:6" ht="15">
      <c r="A34" s="1" t="s">
        <v>8</v>
      </c>
      <c r="B34" s="8" t="s">
        <v>39</v>
      </c>
      <c r="C34" s="7">
        <v>18</v>
      </c>
      <c r="D34" s="7">
        <v>24</v>
      </c>
      <c r="E34" s="7">
        <v>2.4</v>
      </c>
      <c r="F34" s="12">
        <v>40.5</v>
      </c>
    </row>
    <row r="35" spans="1:6" ht="15">
      <c r="A35" s="1" t="s">
        <v>7</v>
      </c>
      <c r="B35" s="8" t="s">
        <v>39</v>
      </c>
      <c r="C35" s="7">
        <v>24</v>
      </c>
      <c r="D35" s="7">
        <v>35</v>
      </c>
      <c r="E35" s="7">
        <v>2.4</v>
      </c>
      <c r="F35" s="12">
        <v>90.5</v>
      </c>
    </row>
    <row r="36" spans="1:6" ht="15">
      <c r="A36" s="1" t="s">
        <v>14</v>
      </c>
      <c r="B36" s="8" t="s">
        <v>39</v>
      </c>
      <c r="C36" s="7">
        <v>35</v>
      </c>
      <c r="D36" s="7">
        <v>99</v>
      </c>
      <c r="E36" s="7">
        <v>2.4</v>
      </c>
      <c r="F36" s="12">
        <v>155.5</v>
      </c>
    </row>
    <row r="40" spans="1:5" ht="15">
      <c r="A40" s="2" t="s">
        <v>67</v>
      </c>
      <c r="B40" s="2" t="s">
        <v>40</v>
      </c>
      <c r="C40" s="2" t="s">
        <v>41</v>
      </c>
      <c r="D40" s="56">
        <v>0.122</v>
      </c>
      <c r="E40" s="17" t="s">
        <v>70</v>
      </c>
    </row>
    <row r="41" spans="1:5" ht="15">
      <c r="A41" s="1" t="s">
        <v>42</v>
      </c>
      <c r="B41" s="9">
        <v>880.59</v>
      </c>
      <c r="C41" s="1">
        <f>LARGE(B55:B68,1)</f>
        <v>2031</v>
      </c>
      <c r="D41" s="57">
        <f>NPV($D$40,H55:H68)</f>
        <v>8951891.833567793</v>
      </c>
      <c r="E41" s="18">
        <v>8951891.53</v>
      </c>
    </row>
    <row r="42" spans="1:5" ht="15">
      <c r="A42" s="1" t="s">
        <v>43</v>
      </c>
      <c r="B42" s="9">
        <v>1608.51</v>
      </c>
      <c r="C42" s="1">
        <f>LARGE(B85:B101,1)</f>
        <v>2034</v>
      </c>
      <c r="D42" s="57">
        <f>NPV($D$40,H85:H101)</f>
        <v>10892577.84152584</v>
      </c>
      <c r="E42" s="18">
        <v>10892577.84</v>
      </c>
    </row>
    <row r="43" spans="1:5" ht="15">
      <c r="A43" s="1" t="s">
        <v>44</v>
      </c>
      <c r="B43" s="9">
        <v>680.55</v>
      </c>
      <c r="C43" s="1">
        <f>LARGE(B115:B126,1)</f>
        <v>2029</v>
      </c>
      <c r="D43" s="57">
        <f>NPV($D$40,H115:H126)</f>
        <v>7500997.666155927</v>
      </c>
      <c r="E43" s="18">
        <v>7500997.67</v>
      </c>
    </row>
    <row r="44" spans="1:5" ht="15">
      <c r="A44" s="1" t="s">
        <v>45</v>
      </c>
      <c r="B44" s="9">
        <v>2972.43</v>
      </c>
      <c r="C44" s="1">
        <f>LARGE(B145:B161,1)</f>
        <v>2034</v>
      </c>
      <c r="D44" s="57">
        <f>NPV($D$40,H145:H161)</f>
        <v>28600433.699786186</v>
      </c>
      <c r="E44" s="18">
        <v>28600433.7</v>
      </c>
    </row>
    <row r="45" spans="1:5" ht="15">
      <c r="A45" s="1" t="s">
        <v>46</v>
      </c>
      <c r="B45" s="9">
        <v>139.33</v>
      </c>
      <c r="C45" s="1">
        <f>LARGE(B175:B183,1)</f>
        <v>2026</v>
      </c>
      <c r="D45" s="57">
        <f>NPV($D$40,H175:H183)</f>
        <v>1513436.225812422</v>
      </c>
      <c r="E45" s="18">
        <v>1513436.23</v>
      </c>
    </row>
    <row r="46" spans="1:5" ht="15">
      <c r="A46" s="1" t="s">
        <v>47</v>
      </c>
      <c r="B46" s="9">
        <v>786.63</v>
      </c>
      <c r="C46" s="1">
        <f>LARGE(B205:B218,1)</f>
        <v>2031</v>
      </c>
      <c r="D46" s="57">
        <f>NPV($D$40,H205:H218)</f>
        <v>7280054.713042333</v>
      </c>
      <c r="E46" s="18">
        <v>7280054.71</v>
      </c>
    </row>
    <row r="47" spans="1:5" ht="15">
      <c r="A47" s="1" t="s">
        <v>48</v>
      </c>
      <c r="B47" s="9">
        <v>260.76</v>
      </c>
      <c r="C47" s="1">
        <f>LARGE(B235:B243,1)</f>
        <v>2026</v>
      </c>
      <c r="D47" s="57">
        <f>NPV($D$40,H235:H243)</f>
        <v>3569216.991095567</v>
      </c>
      <c r="E47" s="18">
        <v>3569216.99</v>
      </c>
    </row>
    <row r="48" spans="1:41" ht="15">
      <c r="A48" s="14" t="s">
        <v>49</v>
      </c>
      <c r="B48" s="13">
        <f>SUM(B41:B47)</f>
        <v>7328.8</v>
      </c>
      <c r="C48" s="2"/>
      <c r="D48" s="58">
        <f>SUM(D41:D47)</f>
        <v>68308608.97098607</v>
      </c>
      <c r="E48" s="20">
        <f>SUM(E41:E47)</f>
        <v>68308608.66999999</v>
      </c>
      <c r="I48" s="9"/>
      <c r="AO48" s="6"/>
    </row>
    <row r="49" ht="15">
      <c r="AP49" s="5"/>
    </row>
    <row r="53" spans="1:36" ht="15.75" thickBot="1">
      <c r="A53" s="2" t="s">
        <v>60</v>
      </c>
      <c r="K53" s="2" t="s">
        <v>73</v>
      </c>
      <c r="P53" s="2" t="s">
        <v>69</v>
      </c>
      <c r="AJ53" s="1" t="s">
        <v>42</v>
      </c>
    </row>
    <row r="54" spans="1:44" ht="16.5" thickBot="1" thickTop="1">
      <c r="A54" s="2" t="s">
        <v>42</v>
      </c>
      <c r="B54" s="19"/>
      <c r="C54" s="19" t="s">
        <v>50</v>
      </c>
      <c r="D54" s="19" t="s">
        <v>51</v>
      </c>
      <c r="E54" s="19" t="s">
        <v>52</v>
      </c>
      <c r="F54" s="19" t="s">
        <v>53</v>
      </c>
      <c r="G54" s="19" t="s">
        <v>54</v>
      </c>
      <c r="H54" s="23" t="s">
        <v>55</v>
      </c>
      <c r="K54" s="19"/>
      <c r="L54" s="19" t="s">
        <v>71</v>
      </c>
      <c r="M54" s="19" t="s">
        <v>72</v>
      </c>
      <c r="P54" s="6"/>
      <c r="Q54" s="15" t="s">
        <v>36</v>
      </c>
      <c r="R54" s="19">
        <v>2018</v>
      </c>
      <c r="S54" s="19">
        <v>2019</v>
      </c>
      <c r="T54" s="19">
        <v>2020</v>
      </c>
      <c r="U54" s="19">
        <v>2021</v>
      </c>
      <c r="V54" s="19">
        <v>2022</v>
      </c>
      <c r="W54" s="19">
        <v>2023</v>
      </c>
      <c r="X54" s="19">
        <v>2024</v>
      </c>
      <c r="Y54" s="19">
        <v>2025</v>
      </c>
      <c r="Z54" s="19">
        <v>2026</v>
      </c>
      <c r="AA54" s="19">
        <v>2027</v>
      </c>
      <c r="AB54" s="19">
        <v>2028</v>
      </c>
      <c r="AC54" s="19">
        <v>2029</v>
      </c>
      <c r="AD54" s="19">
        <v>2030</v>
      </c>
      <c r="AE54" s="19">
        <v>2031</v>
      </c>
      <c r="AF54" s="19"/>
      <c r="AG54" s="6"/>
      <c r="AJ54" s="29" t="s">
        <v>78</v>
      </c>
      <c r="AK54" s="30" t="s">
        <v>79</v>
      </c>
      <c r="AL54" s="31" t="s">
        <v>80</v>
      </c>
      <c r="AM54" s="31" t="s">
        <v>81</v>
      </c>
      <c r="AN54" s="31" t="s">
        <v>82</v>
      </c>
      <c r="AO54" s="32" t="s">
        <v>83</v>
      </c>
      <c r="AP54" s="33" t="s">
        <v>84</v>
      </c>
      <c r="AR54" s="6"/>
    </row>
    <row r="55" spans="2:42" ht="15.75" thickTop="1">
      <c r="B55" s="19">
        <v>2018</v>
      </c>
      <c r="C55" s="19">
        <v>825417.3</v>
      </c>
      <c r="D55" s="19">
        <v>35757.93</v>
      </c>
      <c r="E55" s="19">
        <v>0</v>
      </c>
      <c r="F55" s="19">
        <v>0</v>
      </c>
      <c r="G55" s="19">
        <v>90000</v>
      </c>
      <c r="H55" s="23">
        <v>699659.37</v>
      </c>
      <c r="K55" s="19">
        <v>2018</v>
      </c>
      <c r="L55" s="19">
        <v>305.92999999999995</v>
      </c>
      <c r="M55" s="19">
        <v>0</v>
      </c>
      <c r="P55" s="6" t="s">
        <v>56</v>
      </c>
      <c r="Q55" s="16">
        <f aca="true" t="shared" si="0" ref="Q55:Q69">INDEX($A$22:$F$36,MATCH(P55,$A$22:$A$36,0),6)</f>
        <v>97.97</v>
      </c>
      <c r="R55" s="19">
        <v>0</v>
      </c>
      <c r="S55" s="19">
        <v>0</v>
      </c>
      <c r="T55" s="19">
        <v>0</v>
      </c>
      <c r="U55" s="19">
        <v>0</v>
      </c>
      <c r="V55" s="19">
        <v>0</v>
      </c>
      <c r="W55" s="19">
        <v>0</v>
      </c>
      <c r="X55" s="19">
        <v>0</v>
      </c>
      <c r="Y55" s="19">
        <v>0</v>
      </c>
      <c r="Z55" s="19">
        <v>0</v>
      </c>
      <c r="AA55" s="19">
        <v>0</v>
      </c>
      <c r="AB55" s="19">
        <v>0</v>
      </c>
      <c r="AC55" s="19">
        <v>0</v>
      </c>
      <c r="AD55" s="19">
        <v>0</v>
      </c>
      <c r="AE55" s="19">
        <v>0</v>
      </c>
      <c r="AF55" s="19"/>
      <c r="AJ55" s="34" t="s">
        <v>85</v>
      </c>
      <c r="AK55" s="38">
        <v>43160</v>
      </c>
      <c r="AL55" s="39">
        <f>H55</f>
        <v>699659.37</v>
      </c>
      <c r="AM55" s="35">
        <v>12.2</v>
      </c>
      <c r="AN55" s="31">
        <f>YEAR(AK55)-YEAR(AP55)</f>
        <v>0</v>
      </c>
      <c r="AO55" s="36">
        <f>ROUND(AL55/(1+AM55%)^AN55,2)</f>
        <v>699659.37</v>
      </c>
      <c r="AP55" s="42">
        <v>43160</v>
      </c>
    </row>
    <row r="56" spans="2:42" ht="15">
      <c r="B56" s="19">
        <v>2019</v>
      </c>
      <c r="C56" s="19">
        <v>65171.58</v>
      </c>
      <c r="D56" s="19">
        <v>4974.93</v>
      </c>
      <c r="E56" s="19">
        <v>0</v>
      </c>
      <c r="F56" s="19">
        <v>0</v>
      </c>
      <c r="G56" s="19">
        <v>90000</v>
      </c>
      <c r="H56" s="23">
        <v>-29803.35</v>
      </c>
      <c r="K56" s="19">
        <v>2019</v>
      </c>
      <c r="L56" s="19">
        <v>27.369999999999997</v>
      </c>
      <c r="M56" s="19">
        <v>0</v>
      </c>
      <c r="P56" s="6" t="s">
        <v>15</v>
      </c>
      <c r="Q56" s="16">
        <f t="shared" si="0"/>
        <v>60.1</v>
      </c>
      <c r="R56" s="19">
        <v>0</v>
      </c>
      <c r="S56" s="19">
        <v>0</v>
      </c>
      <c r="T56" s="19">
        <v>0</v>
      </c>
      <c r="U56" s="19">
        <v>0</v>
      </c>
      <c r="V56" s="19">
        <v>0</v>
      </c>
      <c r="W56" s="19">
        <v>0</v>
      </c>
      <c r="X56" s="19">
        <v>0</v>
      </c>
      <c r="Y56" s="19">
        <v>0</v>
      </c>
      <c r="Z56" s="19">
        <v>0</v>
      </c>
      <c r="AA56" s="19">
        <v>0</v>
      </c>
      <c r="AB56" s="19">
        <v>0</v>
      </c>
      <c r="AC56" s="19">
        <v>0</v>
      </c>
      <c r="AD56" s="19">
        <v>0</v>
      </c>
      <c r="AE56" s="19">
        <v>0</v>
      </c>
      <c r="AF56" s="19"/>
      <c r="AJ56" s="37" t="s">
        <v>85</v>
      </c>
      <c r="AK56" s="38">
        <v>43525</v>
      </c>
      <c r="AL56" s="39">
        <f aca="true" t="shared" si="1" ref="AL56:AL71">H56</f>
        <v>-29803.35</v>
      </c>
      <c r="AM56" s="39">
        <v>12.2</v>
      </c>
      <c r="AN56" s="40">
        <f aca="true" t="shared" si="2" ref="AN56:AN71">YEAR(AK56)-YEAR(AP56)</f>
        <v>1</v>
      </c>
      <c r="AO56" s="41">
        <f aca="true" t="shared" si="3" ref="AO56:AO71">ROUND(AL56/(1+AM56%)^AN56,2)</f>
        <v>-26562.7</v>
      </c>
      <c r="AP56" s="42">
        <v>43160</v>
      </c>
    </row>
    <row r="57" spans="2:42" ht="15">
      <c r="B57" s="19">
        <v>2020</v>
      </c>
      <c r="C57" s="19">
        <v>59528.3</v>
      </c>
      <c r="D57" s="19">
        <v>0</v>
      </c>
      <c r="E57" s="19">
        <v>0</v>
      </c>
      <c r="F57" s="19">
        <v>0</v>
      </c>
      <c r="G57" s="19">
        <v>90000</v>
      </c>
      <c r="H57" s="23">
        <v>-30471.699999999997</v>
      </c>
      <c r="K57" s="19">
        <v>2020</v>
      </c>
      <c r="L57" s="19">
        <v>25</v>
      </c>
      <c r="M57" s="19">
        <v>0</v>
      </c>
      <c r="P57" s="6" t="s">
        <v>16</v>
      </c>
      <c r="Q57" s="16">
        <f t="shared" si="0"/>
        <v>38.49</v>
      </c>
      <c r="R57" s="19">
        <v>0</v>
      </c>
      <c r="S57" s="19">
        <v>0</v>
      </c>
      <c r="T57" s="19">
        <v>0</v>
      </c>
      <c r="U57" s="19">
        <v>0</v>
      </c>
      <c r="V57" s="19">
        <v>0</v>
      </c>
      <c r="W57" s="19">
        <v>0</v>
      </c>
      <c r="X57" s="19">
        <v>0</v>
      </c>
      <c r="Y57" s="19">
        <v>0</v>
      </c>
      <c r="Z57" s="19">
        <v>0</v>
      </c>
      <c r="AA57" s="19">
        <v>0</v>
      </c>
      <c r="AB57" s="19">
        <v>0</v>
      </c>
      <c r="AC57" s="19">
        <v>0</v>
      </c>
      <c r="AD57" s="19">
        <v>0</v>
      </c>
      <c r="AE57" s="19">
        <v>0</v>
      </c>
      <c r="AF57" s="19"/>
      <c r="AJ57" s="37" t="s">
        <v>85</v>
      </c>
      <c r="AK57" s="38">
        <v>43891</v>
      </c>
      <c r="AL57" s="39">
        <f t="shared" si="1"/>
        <v>-30471.699999999997</v>
      </c>
      <c r="AM57" s="39">
        <v>12.2</v>
      </c>
      <c r="AN57" s="40">
        <f t="shared" si="2"/>
        <v>2</v>
      </c>
      <c r="AO57" s="41">
        <f t="shared" si="3"/>
        <v>-24205.33</v>
      </c>
      <c r="AP57" s="42">
        <v>43160</v>
      </c>
    </row>
    <row r="58" spans="2:42" ht="15">
      <c r="B58" s="19">
        <v>2021</v>
      </c>
      <c r="C58" s="19">
        <v>1626393</v>
      </c>
      <c r="D58" s="19">
        <v>0</v>
      </c>
      <c r="E58" s="19">
        <v>0</v>
      </c>
      <c r="F58" s="19">
        <v>0</v>
      </c>
      <c r="G58" s="19">
        <v>90000</v>
      </c>
      <c r="H58" s="23">
        <v>1536393</v>
      </c>
      <c r="K58" s="19">
        <v>2021</v>
      </c>
      <c r="L58" s="19">
        <v>40</v>
      </c>
      <c r="M58" s="19">
        <v>62.56</v>
      </c>
      <c r="P58" s="6" t="s">
        <v>68</v>
      </c>
      <c r="Q58" s="16">
        <f t="shared" si="0"/>
        <v>155.5</v>
      </c>
      <c r="R58" s="19">
        <v>0</v>
      </c>
      <c r="S58" s="19">
        <v>0</v>
      </c>
      <c r="T58" s="19">
        <v>0</v>
      </c>
      <c r="U58" s="19">
        <v>0</v>
      </c>
      <c r="V58" s="19">
        <v>0</v>
      </c>
      <c r="W58" s="19">
        <v>0</v>
      </c>
      <c r="X58" s="19">
        <v>0</v>
      </c>
      <c r="Y58" s="19">
        <v>0</v>
      </c>
      <c r="Z58" s="19">
        <v>0</v>
      </c>
      <c r="AA58" s="19">
        <v>0</v>
      </c>
      <c r="AB58" s="19">
        <v>0</v>
      </c>
      <c r="AC58" s="19">
        <v>0</v>
      </c>
      <c r="AD58" s="19">
        <v>0</v>
      </c>
      <c r="AE58" s="19">
        <v>0</v>
      </c>
      <c r="AF58" s="19"/>
      <c r="AJ58" s="37" t="s">
        <v>85</v>
      </c>
      <c r="AK58" s="38">
        <v>44256</v>
      </c>
      <c r="AL58" s="39">
        <f t="shared" si="1"/>
        <v>1536393</v>
      </c>
      <c r="AM58" s="39">
        <v>12.2</v>
      </c>
      <c r="AN58" s="40">
        <f t="shared" si="2"/>
        <v>3</v>
      </c>
      <c r="AO58" s="41">
        <f t="shared" si="3"/>
        <v>1087736.62</v>
      </c>
      <c r="AP58" s="42">
        <v>43160</v>
      </c>
    </row>
    <row r="59" spans="2:42" ht="15">
      <c r="B59" s="19">
        <v>2022</v>
      </c>
      <c r="C59" s="19">
        <v>2682127</v>
      </c>
      <c r="D59" s="19">
        <v>0</v>
      </c>
      <c r="E59" s="19">
        <v>0</v>
      </c>
      <c r="F59" s="19">
        <v>0</v>
      </c>
      <c r="G59" s="19">
        <v>90000</v>
      </c>
      <c r="H59" s="23">
        <v>2592127</v>
      </c>
      <c r="K59" s="19">
        <v>2022</v>
      </c>
      <c r="L59" s="19">
        <v>55</v>
      </c>
      <c r="M59" s="19">
        <v>95.86999999999999</v>
      </c>
      <c r="P59" s="6" t="s">
        <v>13</v>
      </c>
      <c r="Q59" s="16">
        <f t="shared" si="0"/>
        <v>155.5</v>
      </c>
      <c r="R59" s="19">
        <v>0</v>
      </c>
      <c r="S59" s="19">
        <v>0</v>
      </c>
      <c r="T59" s="19">
        <v>0</v>
      </c>
      <c r="U59" s="19">
        <v>0</v>
      </c>
      <c r="V59" s="19">
        <v>0</v>
      </c>
      <c r="W59" s="19">
        <v>0</v>
      </c>
      <c r="X59" s="19">
        <v>0</v>
      </c>
      <c r="Y59" s="19">
        <v>0</v>
      </c>
      <c r="Z59" s="19">
        <v>0</v>
      </c>
      <c r="AA59" s="19">
        <v>0</v>
      </c>
      <c r="AB59" s="19">
        <v>0</v>
      </c>
      <c r="AC59" s="19">
        <v>0</v>
      </c>
      <c r="AD59" s="19">
        <v>0</v>
      </c>
      <c r="AE59" s="19">
        <v>0</v>
      </c>
      <c r="AF59" s="19"/>
      <c r="AJ59" s="37" t="s">
        <v>85</v>
      </c>
      <c r="AK59" s="38">
        <v>44621</v>
      </c>
      <c r="AL59" s="39">
        <f t="shared" si="1"/>
        <v>2592127</v>
      </c>
      <c r="AM59" s="39">
        <v>12.2</v>
      </c>
      <c r="AN59" s="40">
        <f t="shared" si="2"/>
        <v>4</v>
      </c>
      <c r="AO59" s="41">
        <f t="shared" si="3"/>
        <v>1635629.17</v>
      </c>
      <c r="AP59" s="42">
        <v>43160</v>
      </c>
    </row>
    <row r="60" spans="2:42" ht="15">
      <c r="B60" s="19">
        <v>2023</v>
      </c>
      <c r="C60" s="19">
        <v>4147022</v>
      </c>
      <c r="D60" s="19">
        <v>0</v>
      </c>
      <c r="E60" s="19">
        <v>0</v>
      </c>
      <c r="F60" s="19">
        <v>0</v>
      </c>
      <c r="G60" s="19">
        <v>90000</v>
      </c>
      <c r="H60" s="23">
        <v>4057022</v>
      </c>
      <c r="K60" s="19">
        <v>2023</v>
      </c>
      <c r="L60" s="19">
        <v>93</v>
      </c>
      <c r="M60" s="19">
        <v>160.83</v>
      </c>
      <c r="P60" s="6" t="s">
        <v>14</v>
      </c>
      <c r="Q60" s="16">
        <f t="shared" si="0"/>
        <v>155.5</v>
      </c>
      <c r="R60" s="19">
        <v>0</v>
      </c>
      <c r="S60" s="19">
        <v>0</v>
      </c>
      <c r="T60" s="19">
        <v>0</v>
      </c>
      <c r="U60" s="19">
        <v>0</v>
      </c>
      <c r="V60" s="19">
        <v>0</v>
      </c>
      <c r="W60" s="19">
        <v>0</v>
      </c>
      <c r="X60" s="19">
        <v>0</v>
      </c>
      <c r="Y60" s="19">
        <v>0</v>
      </c>
      <c r="Z60" s="19">
        <v>0</v>
      </c>
      <c r="AA60" s="19">
        <v>0</v>
      </c>
      <c r="AB60" s="19">
        <v>0</v>
      </c>
      <c r="AC60" s="19">
        <v>0</v>
      </c>
      <c r="AD60" s="19">
        <v>0</v>
      </c>
      <c r="AE60" s="19">
        <v>0</v>
      </c>
      <c r="AF60" s="19"/>
      <c r="AJ60" s="37" t="s">
        <v>85</v>
      </c>
      <c r="AK60" s="38">
        <v>44986</v>
      </c>
      <c r="AL60" s="39">
        <f t="shared" si="1"/>
        <v>4057022</v>
      </c>
      <c r="AM60" s="39">
        <v>12.2</v>
      </c>
      <c r="AN60" s="40">
        <f t="shared" si="2"/>
        <v>5</v>
      </c>
      <c r="AO60" s="41">
        <f t="shared" si="3"/>
        <v>2281618.76</v>
      </c>
      <c r="AP60" s="42">
        <v>43160</v>
      </c>
    </row>
    <row r="61" spans="2:42" ht="15">
      <c r="B61" s="19">
        <v>2024</v>
      </c>
      <c r="C61" s="19">
        <v>3590414</v>
      </c>
      <c r="D61" s="19">
        <v>0</v>
      </c>
      <c r="E61" s="19">
        <v>0</v>
      </c>
      <c r="F61" s="19">
        <v>0</v>
      </c>
      <c r="G61" s="19">
        <v>90000</v>
      </c>
      <c r="H61" s="23">
        <v>3500414</v>
      </c>
      <c r="K61" s="19">
        <v>2024</v>
      </c>
      <c r="L61" s="19">
        <v>15.03</v>
      </c>
      <c r="M61" s="19">
        <v>177.36</v>
      </c>
      <c r="P61" s="6" t="s">
        <v>17</v>
      </c>
      <c r="Q61" s="16">
        <f t="shared" si="0"/>
        <v>90.5</v>
      </c>
      <c r="R61" s="19">
        <v>0</v>
      </c>
      <c r="S61" s="19">
        <v>0</v>
      </c>
      <c r="T61" s="19">
        <v>0</v>
      </c>
      <c r="U61" s="19">
        <v>0</v>
      </c>
      <c r="V61" s="19">
        <v>0</v>
      </c>
      <c r="W61" s="19">
        <v>0</v>
      </c>
      <c r="X61" s="19">
        <v>0</v>
      </c>
      <c r="Y61" s="19">
        <v>0</v>
      </c>
      <c r="Z61" s="19">
        <v>0</v>
      </c>
      <c r="AA61" s="19">
        <v>0</v>
      </c>
      <c r="AB61" s="19">
        <v>0</v>
      </c>
      <c r="AC61" s="19">
        <v>0</v>
      </c>
      <c r="AD61" s="19">
        <v>0</v>
      </c>
      <c r="AE61" s="19">
        <v>0</v>
      </c>
      <c r="AF61" s="19"/>
      <c r="AJ61" s="37" t="s">
        <v>85</v>
      </c>
      <c r="AK61" s="38">
        <v>45352</v>
      </c>
      <c r="AL61" s="39">
        <f t="shared" si="1"/>
        <v>3500414</v>
      </c>
      <c r="AM61" s="39">
        <v>12.2</v>
      </c>
      <c r="AN61" s="40">
        <f t="shared" si="2"/>
        <v>6</v>
      </c>
      <c r="AO61" s="41">
        <f t="shared" si="3"/>
        <v>1754535.95</v>
      </c>
      <c r="AP61" s="42">
        <v>43160</v>
      </c>
    </row>
    <row r="62" spans="2:42" ht="15">
      <c r="B62" s="19">
        <v>2025</v>
      </c>
      <c r="C62" s="19">
        <v>2664903</v>
      </c>
      <c r="D62" s="19">
        <v>0</v>
      </c>
      <c r="E62" s="19">
        <v>0</v>
      </c>
      <c r="F62" s="19">
        <v>0</v>
      </c>
      <c r="G62" s="19">
        <v>45000</v>
      </c>
      <c r="H62" s="23">
        <v>2619903</v>
      </c>
      <c r="K62" s="19">
        <v>2025</v>
      </c>
      <c r="L62" s="19">
        <v>0</v>
      </c>
      <c r="M62" s="19">
        <v>128.57</v>
      </c>
      <c r="P62" s="6" t="s">
        <v>10</v>
      </c>
      <c r="Q62" s="16">
        <f t="shared" si="0"/>
        <v>90.5</v>
      </c>
      <c r="R62" s="19">
        <v>0</v>
      </c>
      <c r="S62" s="19">
        <v>0</v>
      </c>
      <c r="T62" s="19">
        <v>0</v>
      </c>
      <c r="U62" s="19">
        <v>7024.841</v>
      </c>
      <c r="V62" s="19">
        <v>0</v>
      </c>
      <c r="W62" s="19">
        <v>0</v>
      </c>
      <c r="X62" s="19">
        <v>0</v>
      </c>
      <c r="Y62" s="19">
        <v>0</v>
      </c>
      <c r="Z62" s="19">
        <v>0</v>
      </c>
      <c r="AA62" s="19">
        <v>0</v>
      </c>
      <c r="AB62" s="19">
        <v>0</v>
      </c>
      <c r="AC62" s="19">
        <v>0</v>
      </c>
      <c r="AD62" s="19">
        <v>0</v>
      </c>
      <c r="AE62" s="19">
        <v>0</v>
      </c>
      <c r="AF62" s="19"/>
      <c r="AJ62" s="37" t="s">
        <v>85</v>
      </c>
      <c r="AK62" s="38">
        <v>45717</v>
      </c>
      <c r="AL62" s="39">
        <f t="shared" si="1"/>
        <v>2619903</v>
      </c>
      <c r="AM62" s="39">
        <v>12.2</v>
      </c>
      <c r="AN62" s="40">
        <f t="shared" si="2"/>
        <v>7</v>
      </c>
      <c r="AO62" s="41">
        <f t="shared" si="3"/>
        <v>1170402.43</v>
      </c>
      <c r="AP62" s="42">
        <v>43160</v>
      </c>
    </row>
    <row r="63" spans="2:42" ht="15">
      <c r="B63" s="19">
        <v>2026</v>
      </c>
      <c r="C63" s="19">
        <v>567304.9</v>
      </c>
      <c r="D63" s="19">
        <v>0</v>
      </c>
      <c r="E63" s="19">
        <v>0</v>
      </c>
      <c r="F63" s="19">
        <v>0</v>
      </c>
      <c r="G63" s="19">
        <v>45000</v>
      </c>
      <c r="H63" s="23">
        <v>522304.9</v>
      </c>
      <c r="K63" s="19">
        <v>2026</v>
      </c>
      <c r="L63" s="19">
        <v>0</v>
      </c>
      <c r="M63" s="19">
        <v>27.369999999999997</v>
      </c>
      <c r="P63" s="6" t="s">
        <v>7</v>
      </c>
      <c r="Q63" s="16">
        <f t="shared" si="0"/>
        <v>90.5</v>
      </c>
      <c r="R63" s="19">
        <v>30.1512</v>
      </c>
      <c r="S63" s="19">
        <v>0</v>
      </c>
      <c r="T63" s="19">
        <v>0</v>
      </c>
      <c r="U63" s="19">
        <v>0</v>
      </c>
      <c r="V63" s="19">
        <v>10758.22</v>
      </c>
      <c r="W63" s="19">
        <v>12361.39</v>
      </c>
      <c r="X63" s="19">
        <v>16755.2</v>
      </c>
      <c r="Y63" s="19">
        <v>13197.71</v>
      </c>
      <c r="Z63" s="19">
        <v>2809.53</v>
      </c>
      <c r="AA63" s="19">
        <v>2566.25</v>
      </c>
      <c r="AB63" s="19">
        <v>4106</v>
      </c>
      <c r="AC63" s="19">
        <v>5645.75</v>
      </c>
      <c r="AD63" s="19">
        <v>9546.45</v>
      </c>
      <c r="AE63" s="19">
        <v>1542.83</v>
      </c>
      <c r="AF63" s="19"/>
      <c r="AJ63" s="37" t="s">
        <v>85</v>
      </c>
      <c r="AK63" s="38">
        <v>46082</v>
      </c>
      <c r="AL63" s="39">
        <f t="shared" si="1"/>
        <v>522304.9</v>
      </c>
      <c r="AM63" s="39">
        <v>12.2</v>
      </c>
      <c r="AN63" s="40">
        <f t="shared" si="2"/>
        <v>8</v>
      </c>
      <c r="AO63" s="41">
        <f t="shared" si="3"/>
        <v>207960.69</v>
      </c>
      <c r="AP63" s="42">
        <v>43160</v>
      </c>
    </row>
    <row r="64" spans="2:42" ht="15">
      <c r="B64" s="19">
        <v>2027</v>
      </c>
      <c r="C64" s="19">
        <v>518181.3</v>
      </c>
      <c r="D64" s="19">
        <v>0</v>
      </c>
      <c r="E64" s="19">
        <v>0</v>
      </c>
      <c r="F64" s="19">
        <v>0</v>
      </c>
      <c r="G64" s="19">
        <v>45000</v>
      </c>
      <c r="H64" s="23">
        <v>473181.3</v>
      </c>
      <c r="K64" s="19">
        <v>2027</v>
      </c>
      <c r="L64" s="19">
        <v>0</v>
      </c>
      <c r="M64" s="19">
        <v>25</v>
      </c>
      <c r="P64" s="6" t="s">
        <v>18</v>
      </c>
      <c r="Q64" s="16">
        <f t="shared" si="0"/>
        <v>40.5</v>
      </c>
      <c r="R64" s="19">
        <v>0</v>
      </c>
      <c r="S64" s="19">
        <v>0</v>
      </c>
      <c r="T64" s="19">
        <v>0</v>
      </c>
      <c r="U64" s="19">
        <v>0</v>
      </c>
      <c r="V64" s="19">
        <v>0</v>
      </c>
      <c r="W64" s="19">
        <v>0</v>
      </c>
      <c r="X64" s="19">
        <v>0</v>
      </c>
      <c r="Y64" s="19">
        <v>0</v>
      </c>
      <c r="Z64" s="19">
        <v>0</v>
      </c>
      <c r="AA64" s="19">
        <v>0</v>
      </c>
      <c r="AB64" s="19">
        <v>0</v>
      </c>
      <c r="AC64" s="19">
        <v>0</v>
      </c>
      <c r="AD64" s="19">
        <v>0</v>
      </c>
      <c r="AE64" s="19">
        <v>0</v>
      </c>
      <c r="AF64" s="19"/>
      <c r="AJ64" s="37" t="s">
        <v>85</v>
      </c>
      <c r="AK64" s="38">
        <v>46447</v>
      </c>
      <c r="AL64" s="39">
        <f t="shared" si="1"/>
        <v>473181.3</v>
      </c>
      <c r="AM64" s="39">
        <v>12.2</v>
      </c>
      <c r="AN64" s="40">
        <f t="shared" si="2"/>
        <v>9</v>
      </c>
      <c r="AO64" s="41">
        <f t="shared" si="3"/>
        <v>167915.92</v>
      </c>
      <c r="AP64" s="42">
        <v>43160</v>
      </c>
    </row>
    <row r="65" spans="2:42" ht="15">
      <c r="B65" s="19">
        <v>2028</v>
      </c>
      <c r="C65" s="19">
        <v>829090.2</v>
      </c>
      <c r="D65" s="19">
        <v>0</v>
      </c>
      <c r="E65" s="19">
        <v>0</v>
      </c>
      <c r="F65" s="19">
        <v>0</v>
      </c>
      <c r="G65" s="19">
        <v>45000</v>
      </c>
      <c r="H65" s="23">
        <v>784090.2</v>
      </c>
      <c r="K65" s="19">
        <v>2028</v>
      </c>
      <c r="L65" s="19">
        <v>0</v>
      </c>
      <c r="M65" s="19">
        <v>40</v>
      </c>
      <c r="P65" s="6" t="s">
        <v>11</v>
      </c>
      <c r="Q65" s="16">
        <f t="shared" si="0"/>
        <v>40.5</v>
      </c>
      <c r="R65" s="19">
        <v>0</v>
      </c>
      <c r="S65" s="19">
        <v>0</v>
      </c>
      <c r="T65" s="19">
        <v>0</v>
      </c>
      <c r="U65" s="19">
        <v>17660.44</v>
      </c>
      <c r="V65" s="19">
        <v>0</v>
      </c>
      <c r="W65" s="19">
        <v>0</v>
      </c>
      <c r="X65" s="19">
        <v>0</v>
      </c>
      <c r="Y65" s="19">
        <v>0</v>
      </c>
      <c r="Z65" s="19">
        <v>0</v>
      </c>
      <c r="AA65" s="19">
        <v>0</v>
      </c>
      <c r="AB65" s="19">
        <v>0</v>
      </c>
      <c r="AC65" s="19">
        <v>0</v>
      </c>
      <c r="AD65" s="19">
        <v>0</v>
      </c>
      <c r="AE65" s="19">
        <v>0</v>
      </c>
      <c r="AF65" s="19"/>
      <c r="AJ65" s="37" t="s">
        <v>85</v>
      </c>
      <c r="AK65" s="38">
        <v>46813</v>
      </c>
      <c r="AL65" s="39">
        <f t="shared" si="1"/>
        <v>784090.2</v>
      </c>
      <c r="AM65" s="39">
        <v>12.2</v>
      </c>
      <c r="AN65" s="40">
        <f t="shared" si="2"/>
        <v>10</v>
      </c>
      <c r="AO65" s="41">
        <f t="shared" si="3"/>
        <v>247991.88</v>
      </c>
      <c r="AP65" s="42">
        <v>43160</v>
      </c>
    </row>
    <row r="66" spans="2:42" ht="15">
      <c r="B66" s="19">
        <v>2029</v>
      </c>
      <c r="C66" s="19">
        <v>1139999</v>
      </c>
      <c r="D66" s="19">
        <v>0</v>
      </c>
      <c r="E66" s="19">
        <v>0</v>
      </c>
      <c r="F66" s="19">
        <v>0</v>
      </c>
      <c r="G66" s="19">
        <v>45000</v>
      </c>
      <c r="H66" s="23">
        <v>1094999</v>
      </c>
      <c r="K66" s="19">
        <v>2029</v>
      </c>
      <c r="L66" s="19">
        <v>0</v>
      </c>
      <c r="M66" s="19">
        <v>55</v>
      </c>
      <c r="P66" s="6" t="s">
        <v>8</v>
      </c>
      <c r="Q66" s="16">
        <f t="shared" si="0"/>
        <v>40.5</v>
      </c>
      <c r="R66" s="19">
        <v>7864.817</v>
      </c>
      <c r="S66" s="19">
        <v>514.0086</v>
      </c>
      <c r="T66" s="19">
        <v>469.5</v>
      </c>
      <c r="U66" s="19">
        <v>751.2</v>
      </c>
      <c r="V66" s="19">
        <v>32762.350000000002</v>
      </c>
      <c r="W66" s="19">
        <v>56982</v>
      </c>
      <c r="X66" s="19">
        <v>41775.633400000006</v>
      </c>
      <c r="Y66" s="19">
        <v>29973.52</v>
      </c>
      <c r="Z66" s="19">
        <v>6380.768</v>
      </c>
      <c r="AA66" s="19">
        <v>5828.25</v>
      </c>
      <c r="AB66" s="19">
        <v>9325.2</v>
      </c>
      <c r="AC66" s="19">
        <v>12822.15</v>
      </c>
      <c r="AD66" s="19">
        <v>21681.09</v>
      </c>
      <c r="AE66" s="19">
        <v>3503.944</v>
      </c>
      <c r="AF66" s="19"/>
      <c r="AJ66" s="37" t="s">
        <v>85</v>
      </c>
      <c r="AK66" s="38">
        <v>47178</v>
      </c>
      <c r="AL66" s="39">
        <f t="shared" si="1"/>
        <v>1094999</v>
      </c>
      <c r="AM66" s="39">
        <v>12.2</v>
      </c>
      <c r="AN66" s="40">
        <f t="shared" si="2"/>
        <v>11</v>
      </c>
      <c r="AO66" s="41">
        <f t="shared" si="3"/>
        <v>308668.49</v>
      </c>
      <c r="AP66" s="42">
        <v>43160</v>
      </c>
    </row>
    <row r="67" spans="2:42" ht="15">
      <c r="B67" s="19">
        <v>2030</v>
      </c>
      <c r="C67" s="19">
        <v>1927635</v>
      </c>
      <c r="D67" s="19">
        <v>0</v>
      </c>
      <c r="E67" s="19">
        <v>0</v>
      </c>
      <c r="F67" s="19">
        <v>0</v>
      </c>
      <c r="G67" s="19">
        <v>45000</v>
      </c>
      <c r="H67" s="23">
        <v>1882635</v>
      </c>
      <c r="K67" s="19">
        <v>2030</v>
      </c>
      <c r="L67" s="19">
        <v>0</v>
      </c>
      <c r="M67" s="19">
        <v>93</v>
      </c>
      <c r="P67" s="6" t="s">
        <v>19</v>
      </c>
      <c r="Q67" s="16">
        <f t="shared" si="0"/>
        <v>18.7</v>
      </c>
      <c r="R67" s="19">
        <v>0</v>
      </c>
      <c r="S67" s="19">
        <v>0</v>
      </c>
      <c r="T67" s="19">
        <v>0</v>
      </c>
      <c r="U67" s="19">
        <v>0</v>
      </c>
      <c r="V67" s="19">
        <v>0</v>
      </c>
      <c r="W67" s="19">
        <v>0</v>
      </c>
      <c r="X67" s="19">
        <v>0</v>
      </c>
      <c r="Y67" s="19">
        <v>0</v>
      </c>
      <c r="Z67" s="19">
        <v>0</v>
      </c>
      <c r="AA67" s="19">
        <v>0</v>
      </c>
      <c r="AB67" s="19">
        <v>0</v>
      </c>
      <c r="AC67" s="19">
        <v>0</v>
      </c>
      <c r="AD67" s="19">
        <v>0</v>
      </c>
      <c r="AE67" s="19">
        <v>0</v>
      </c>
      <c r="AF67" s="19"/>
      <c r="AJ67" s="37" t="s">
        <v>85</v>
      </c>
      <c r="AK67" s="38">
        <v>47543</v>
      </c>
      <c r="AL67" s="39">
        <f t="shared" si="1"/>
        <v>1882635</v>
      </c>
      <c r="AM67" s="39">
        <v>12.2</v>
      </c>
      <c r="AN67" s="40">
        <f t="shared" si="2"/>
        <v>12</v>
      </c>
      <c r="AO67" s="41">
        <f t="shared" si="3"/>
        <v>472989.88</v>
      </c>
      <c r="AP67" s="42">
        <v>43160</v>
      </c>
    </row>
    <row r="68" spans="2:42" ht="15">
      <c r="B68" s="19">
        <v>2031</v>
      </c>
      <c r="C68" s="19">
        <v>311530.6</v>
      </c>
      <c r="D68" s="19">
        <v>0</v>
      </c>
      <c r="E68" s="19">
        <v>0</v>
      </c>
      <c r="F68" s="19">
        <v>0</v>
      </c>
      <c r="G68" s="19">
        <v>45000</v>
      </c>
      <c r="H68" s="23">
        <v>266530.6</v>
      </c>
      <c r="K68" s="19">
        <v>2031</v>
      </c>
      <c r="L68" s="19">
        <v>0</v>
      </c>
      <c r="M68" s="19">
        <v>15.03</v>
      </c>
      <c r="P68" s="6" t="s">
        <v>12</v>
      </c>
      <c r="Q68" s="16">
        <f t="shared" si="0"/>
        <v>18.7</v>
      </c>
      <c r="R68" s="19">
        <v>0</v>
      </c>
      <c r="S68" s="19">
        <v>0</v>
      </c>
      <c r="T68" s="19">
        <v>0</v>
      </c>
      <c r="U68" s="19">
        <v>9633.814</v>
      </c>
      <c r="V68" s="19">
        <v>0</v>
      </c>
      <c r="W68" s="19">
        <v>0</v>
      </c>
      <c r="X68" s="19">
        <v>0</v>
      </c>
      <c r="Y68" s="19">
        <v>0</v>
      </c>
      <c r="Z68" s="19">
        <v>0</v>
      </c>
      <c r="AA68" s="19">
        <v>0</v>
      </c>
      <c r="AB68" s="19">
        <v>0</v>
      </c>
      <c r="AC68" s="19">
        <v>0</v>
      </c>
      <c r="AD68" s="19">
        <v>0</v>
      </c>
      <c r="AE68" s="19">
        <v>0</v>
      </c>
      <c r="AF68" s="19"/>
      <c r="AJ68" s="37" t="s">
        <v>85</v>
      </c>
      <c r="AK68" s="38">
        <v>47908</v>
      </c>
      <c r="AL68" s="39">
        <f t="shared" si="1"/>
        <v>266530.6</v>
      </c>
      <c r="AM68" s="39">
        <v>12.2</v>
      </c>
      <c r="AN68" s="40">
        <f t="shared" si="2"/>
        <v>13</v>
      </c>
      <c r="AO68" s="41">
        <f t="shared" si="3"/>
        <v>59681.53</v>
      </c>
      <c r="AP68" s="42">
        <v>43160</v>
      </c>
    </row>
    <row r="69" spans="2:42" ht="15">
      <c r="B69" s="19"/>
      <c r="C69" s="19"/>
      <c r="D69" s="19"/>
      <c r="E69" s="19"/>
      <c r="F69" s="19"/>
      <c r="G69" s="19"/>
      <c r="H69" s="19"/>
      <c r="K69" s="19"/>
      <c r="L69" s="19"/>
      <c r="M69" s="2">
        <f>SUM(M55:M68)</f>
        <v>880.59</v>
      </c>
      <c r="P69" s="6" t="s">
        <v>9</v>
      </c>
      <c r="Q69" s="16">
        <f t="shared" si="0"/>
        <v>18.7</v>
      </c>
      <c r="R69" s="19">
        <v>26960.61</v>
      </c>
      <c r="S69" s="19">
        <v>2371.884</v>
      </c>
      <c r="T69" s="19">
        <v>2166.5</v>
      </c>
      <c r="U69" s="19">
        <v>3466.4</v>
      </c>
      <c r="V69" s="19">
        <v>20408.18</v>
      </c>
      <c r="W69" s="19">
        <v>38531.84</v>
      </c>
      <c r="X69" s="19">
        <v>20436.1</v>
      </c>
      <c r="Y69" s="19">
        <v>13720.99</v>
      </c>
      <c r="Z69" s="19">
        <v>2920.926</v>
      </c>
      <c r="AA69" s="19">
        <v>2668</v>
      </c>
      <c r="AB69" s="19">
        <v>4268.8</v>
      </c>
      <c r="AC69" s="19">
        <v>5869.6</v>
      </c>
      <c r="AD69" s="19">
        <v>9924.96</v>
      </c>
      <c r="AE69" s="19">
        <v>1604.002</v>
      </c>
      <c r="AF69" s="19"/>
      <c r="AJ69" s="37" t="s">
        <v>85</v>
      </c>
      <c r="AK69" s="38">
        <v>48274</v>
      </c>
      <c r="AL69" s="39">
        <f t="shared" si="1"/>
        <v>0</v>
      </c>
      <c r="AM69" s="39">
        <v>12.2</v>
      </c>
      <c r="AN69" s="40">
        <f t="shared" si="2"/>
        <v>14</v>
      </c>
      <c r="AO69" s="41">
        <f t="shared" si="3"/>
        <v>0</v>
      </c>
      <c r="AP69" s="42">
        <v>43160</v>
      </c>
    </row>
    <row r="70" spans="2:42" ht="15">
      <c r="B70" s="6"/>
      <c r="C70" s="6"/>
      <c r="D70" s="6"/>
      <c r="E70" s="6"/>
      <c r="F70" s="6"/>
      <c r="G70" s="6"/>
      <c r="H70" s="6"/>
      <c r="R70" s="2">
        <f>SUMPRODUCT($Q$55:$Q$69,R55:R69)</f>
        <v>825417.1791000001</v>
      </c>
      <c r="S70" s="2">
        <f aca="true" t="shared" si="4" ref="S70:AE70">SUMPRODUCT($Q$55:$Q$69,S55:S69)</f>
        <v>65171.5791</v>
      </c>
      <c r="T70" s="2">
        <f t="shared" si="4"/>
        <v>59528.299999999996</v>
      </c>
      <c r="U70" s="2">
        <f t="shared" si="4"/>
        <v>1626393.5323</v>
      </c>
      <c r="V70" s="2">
        <f t="shared" si="4"/>
        <v>2682127.051</v>
      </c>
      <c r="W70" s="2">
        <f t="shared" si="4"/>
        <v>4147022.2029999997</v>
      </c>
      <c r="X70" s="2">
        <f t="shared" si="4"/>
        <v>3590413.8227</v>
      </c>
      <c r="Y70" s="2">
        <f t="shared" si="4"/>
        <v>2664902.8279999997</v>
      </c>
      <c r="Z70" s="2">
        <f t="shared" si="4"/>
        <v>567304.8852</v>
      </c>
      <c r="AA70" s="2">
        <f t="shared" si="4"/>
        <v>518181.35</v>
      </c>
      <c r="AB70" s="2">
        <f t="shared" si="4"/>
        <v>829090.1600000001</v>
      </c>
      <c r="AC70" s="2">
        <f t="shared" si="4"/>
        <v>1139998.97</v>
      </c>
      <c r="AD70" s="2">
        <f t="shared" si="4"/>
        <v>1927634.622</v>
      </c>
      <c r="AE70" s="2">
        <f t="shared" si="4"/>
        <v>311530.68439999997</v>
      </c>
      <c r="AF70" s="2"/>
      <c r="AJ70" s="37" t="s">
        <v>85</v>
      </c>
      <c r="AK70" s="38">
        <v>48639</v>
      </c>
      <c r="AL70" s="39">
        <f t="shared" si="1"/>
        <v>0</v>
      </c>
      <c r="AM70" s="39">
        <v>12.2</v>
      </c>
      <c r="AN70" s="40">
        <f t="shared" si="2"/>
        <v>15</v>
      </c>
      <c r="AO70" s="41">
        <f t="shared" si="3"/>
        <v>0</v>
      </c>
      <c r="AP70" s="42">
        <v>43160</v>
      </c>
    </row>
    <row r="71" spans="2:42" ht="15.75" thickBot="1">
      <c r="B71" s="6"/>
      <c r="C71" s="6"/>
      <c r="D71" s="6"/>
      <c r="E71" s="6"/>
      <c r="F71" s="6"/>
      <c r="G71" s="6"/>
      <c r="H71" s="6"/>
      <c r="AJ71" s="43" t="s">
        <v>85</v>
      </c>
      <c r="AK71" s="38">
        <v>49004</v>
      </c>
      <c r="AL71" s="39">
        <f t="shared" si="1"/>
        <v>0</v>
      </c>
      <c r="AM71" s="39">
        <v>12.2</v>
      </c>
      <c r="AN71" s="40">
        <f t="shared" si="2"/>
        <v>16</v>
      </c>
      <c r="AO71" s="41">
        <f t="shared" si="3"/>
        <v>0</v>
      </c>
      <c r="AP71" s="42">
        <v>43160</v>
      </c>
    </row>
    <row r="72" spans="2:41" ht="15.75" thickTop="1">
      <c r="B72" s="6"/>
      <c r="C72" s="6"/>
      <c r="D72" s="6"/>
      <c r="E72" s="6"/>
      <c r="F72" s="6"/>
      <c r="G72" s="6"/>
      <c r="H72" s="6"/>
      <c r="AK72" s="38"/>
      <c r="AL72" s="39">
        <f>SUM(AL55:AL71)</f>
        <v>19968984.32</v>
      </c>
      <c r="AO72" s="49">
        <f>SUM(AO55:AO71)</f>
        <v>10044022.66</v>
      </c>
    </row>
    <row r="73" spans="2:38" ht="15">
      <c r="B73" s="6"/>
      <c r="C73" s="6"/>
      <c r="D73" s="6"/>
      <c r="E73" s="6"/>
      <c r="F73" s="6"/>
      <c r="G73" s="6"/>
      <c r="H73" s="6"/>
      <c r="AL73" s="48">
        <f>SUM(H55:H68)</f>
        <v>19968984.32</v>
      </c>
    </row>
    <row r="74" spans="2:41" ht="15">
      <c r="B74" s="6"/>
      <c r="C74" s="6"/>
      <c r="D74" s="6"/>
      <c r="E74" s="6"/>
      <c r="F74" s="6"/>
      <c r="G74" s="6"/>
      <c r="H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L74" s="46">
        <f>AL72-AL73</f>
        <v>0</v>
      </c>
      <c r="AO74" s="46">
        <f>D41</f>
        <v>8951891.833567793</v>
      </c>
    </row>
    <row r="83" spans="1:36" ht="15.75" thickBot="1">
      <c r="A83" s="2" t="s">
        <v>60</v>
      </c>
      <c r="K83" s="2" t="s">
        <v>73</v>
      </c>
      <c r="P83" s="2" t="s">
        <v>69</v>
      </c>
      <c r="AJ83" s="1" t="s">
        <v>43</v>
      </c>
    </row>
    <row r="84" spans="1:42" ht="16.5" thickBot="1" thickTop="1">
      <c r="A84" s="2" t="s">
        <v>43</v>
      </c>
      <c r="B84" s="19"/>
      <c r="C84" s="19" t="s">
        <v>50</v>
      </c>
      <c r="D84" s="19" t="s">
        <v>51</v>
      </c>
      <c r="E84" s="19" t="s">
        <v>52</v>
      </c>
      <c r="F84" s="19" t="s">
        <v>53</v>
      </c>
      <c r="G84" s="19" t="s">
        <v>54</v>
      </c>
      <c r="H84" s="19" t="s">
        <v>55</v>
      </c>
      <c r="K84" s="19"/>
      <c r="L84" s="19" t="s">
        <v>71</v>
      </c>
      <c r="M84" s="19" t="s">
        <v>72</v>
      </c>
      <c r="P84" s="6"/>
      <c r="Q84" s="15" t="s">
        <v>36</v>
      </c>
      <c r="R84" s="19">
        <v>2018</v>
      </c>
      <c r="S84" s="19">
        <v>2019</v>
      </c>
      <c r="T84" s="19">
        <v>2020</v>
      </c>
      <c r="U84" s="19">
        <v>2021</v>
      </c>
      <c r="V84" s="19">
        <v>2022</v>
      </c>
      <c r="W84" s="19">
        <v>2023</v>
      </c>
      <c r="X84" s="19">
        <v>2024</v>
      </c>
      <c r="Y84" s="19">
        <v>2025</v>
      </c>
      <c r="Z84" s="19">
        <v>2026</v>
      </c>
      <c r="AA84" s="19">
        <v>2027</v>
      </c>
      <c r="AB84" s="19">
        <v>2028</v>
      </c>
      <c r="AC84" s="19">
        <v>2029</v>
      </c>
      <c r="AD84" s="19">
        <v>2030</v>
      </c>
      <c r="AE84" s="19">
        <v>2031</v>
      </c>
      <c r="AF84" s="19">
        <v>2032</v>
      </c>
      <c r="AG84" s="19">
        <v>2033</v>
      </c>
      <c r="AH84" s="19">
        <v>2034</v>
      </c>
      <c r="AI84" s="19"/>
      <c r="AJ84" s="29" t="s">
        <v>78</v>
      </c>
      <c r="AK84" s="30" t="s">
        <v>79</v>
      </c>
      <c r="AL84" s="31" t="s">
        <v>80</v>
      </c>
      <c r="AM84" s="31" t="s">
        <v>81</v>
      </c>
      <c r="AN84" s="31" t="s">
        <v>82</v>
      </c>
      <c r="AO84" s="32" t="s">
        <v>83</v>
      </c>
      <c r="AP84" s="33" t="s">
        <v>84</v>
      </c>
    </row>
    <row r="85" spans="2:42" ht="15.75" thickTop="1">
      <c r="B85" s="19">
        <v>2018</v>
      </c>
      <c r="C85" s="19">
        <v>787226.1</v>
      </c>
      <c r="D85" s="19">
        <v>149026.1</v>
      </c>
      <c r="E85" s="19">
        <v>0</v>
      </c>
      <c r="F85" s="19">
        <v>0</v>
      </c>
      <c r="G85" s="19">
        <v>165000</v>
      </c>
      <c r="H85" s="23">
        <v>473200</v>
      </c>
      <c r="K85" s="19">
        <v>2018</v>
      </c>
      <c r="L85" s="19">
        <v>330.61</v>
      </c>
      <c r="M85" s="19">
        <v>0</v>
      </c>
      <c r="P85" s="6" t="s">
        <v>56</v>
      </c>
      <c r="Q85" s="16">
        <f aca="true" t="shared" si="5" ref="Q85:Q99">INDEX($A$22:$F$36,MATCH(P85,$A$22:$A$36,0),6)</f>
        <v>97.97</v>
      </c>
      <c r="R85" s="19">
        <v>0</v>
      </c>
      <c r="S85" s="19">
        <v>0</v>
      </c>
      <c r="T85" s="19">
        <v>0</v>
      </c>
      <c r="U85" s="19">
        <v>0</v>
      </c>
      <c r="V85" s="19">
        <v>0</v>
      </c>
      <c r="W85" s="19">
        <v>0</v>
      </c>
      <c r="X85" s="19">
        <v>0</v>
      </c>
      <c r="Y85" s="19">
        <v>0</v>
      </c>
      <c r="Z85" s="19">
        <v>0</v>
      </c>
      <c r="AA85" s="19">
        <v>0</v>
      </c>
      <c r="AB85" s="19">
        <v>0</v>
      </c>
      <c r="AC85" s="19">
        <v>0</v>
      </c>
      <c r="AD85" s="19">
        <v>0</v>
      </c>
      <c r="AE85" s="19">
        <v>0</v>
      </c>
      <c r="AF85" s="19">
        <v>0</v>
      </c>
      <c r="AG85" s="19">
        <v>0</v>
      </c>
      <c r="AH85" s="19">
        <v>0</v>
      </c>
      <c r="AI85" s="19"/>
      <c r="AJ85" s="34" t="s">
        <v>85</v>
      </c>
      <c r="AK85" s="38">
        <v>43160</v>
      </c>
      <c r="AL85" s="39">
        <f>H85</f>
        <v>473200</v>
      </c>
      <c r="AM85" s="35">
        <v>12.2</v>
      </c>
      <c r="AN85" s="31">
        <f>YEAR(AK85)-YEAR(AP85)</f>
        <v>0</v>
      </c>
      <c r="AO85" s="36">
        <f>ROUND(AL85/(1+AM85%)^AN85,2)</f>
        <v>473200</v>
      </c>
      <c r="AP85" s="42">
        <v>43160</v>
      </c>
    </row>
    <row r="86" spans="2:42" ht="15">
      <c r="B86" s="19">
        <v>2019</v>
      </c>
      <c r="C86" s="19">
        <v>716060.4</v>
      </c>
      <c r="D86" s="19">
        <v>50434.47</v>
      </c>
      <c r="E86" s="19">
        <v>0</v>
      </c>
      <c r="F86" s="19">
        <v>0</v>
      </c>
      <c r="G86" s="19">
        <v>165000</v>
      </c>
      <c r="H86" s="23">
        <v>500625.93000000005</v>
      </c>
      <c r="K86" s="19">
        <v>2019</v>
      </c>
      <c r="L86" s="19">
        <v>314.0400000000001</v>
      </c>
      <c r="M86" s="19">
        <v>0</v>
      </c>
      <c r="P86" s="6" t="s">
        <v>15</v>
      </c>
      <c r="Q86" s="16">
        <f t="shared" si="5"/>
        <v>60.1</v>
      </c>
      <c r="R86" s="19">
        <v>0</v>
      </c>
      <c r="S86" s="19">
        <v>0</v>
      </c>
      <c r="T86" s="19">
        <v>0</v>
      </c>
      <c r="U86" s="19">
        <v>0</v>
      </c>
      <c r="V86" s="19">
        <v>0</v>
      </c>
      <c r="W86" s="19">
        <v>0</v>
      </c>
      <c r="X86" s="19">
        <v>0</v>
      </c>
      <c r="Y86" s="19">
        <v>0</v>
      </c>
      <c r="Z86" s="19">
        <v>0</v>
      </c>
      <c r="AA86" s="19">
        <v>0</v>
      </c>
      <c r="AB86" s="19">
        <v>0</v>
      </c>
      <c r="AC86" s="19">
        <v>0</v>
      </c>
      <c r="AD86" s="19">
        <v>0</v>
      </c>
      <c r="AE86" s="19">
        <v>0</v>
      </c>
      <c r="AF86" s="19">
        <v>0</v>
      </c>
      <c r="AG86" s="19">
        <v>0</v>
      </c>
      <c r="AH86" s="19">
        <v>0</v>
      </c>
      <c r="AI86" s="19"/>
      <c r="AJ86" s="37" t="s">
        <v>85</v>
      </c>
      <c r="AK86" s="38">
        <v>43525</v>
      </c>
      <c r="AL86" s="39">
        <f aca="true" t="shared" si="6" ref="AL86:AL101">H86</f>
        <v>500625.93000000005</v>
      </c>
      <c r="AM86" s="39">
        <v>12.2</v>
      </c>
      <c r="AN86" s="40">
        <f aca="true" t="shared" si="7" ref="AN86:AN101">YEAR(AK86)-YEAR(AP86)</f>
        <v>1</v>
      </c>
      <c r="AO86" s="41">
        <f aca="true" t="shared" si="8" ref="AO86:AO101">ROUND(AL86/(1+AM86%)^AN86,2)</f>
        <v>446190.67</v>
      </c>
      <c r="AP86" s="42">
        <v>43160</v>
      </c>
    </row>
    <row r="87" spans="2:42" ht="15">
      <c r="B87" s="19">
        <v>2020</v>
      </c>
      <c r="C87" s="19">
        <v>526649.4</v>
      </c>
      <c r="D87" s="19">
        <v>24139.83</v>
      </c>
      <c r="E87" s="19">
        <v>0</v>
      </c>
      <c r="F87" s="19">
        <v>0</v>
      </c>
      <c r="G87" s="19">
        <v>165000</v>
      </c>
      <c r="H87" s="23">
        <v>337509.57</v>
      </c>
      <c r="K87" s="19">
        <v>2020</v>
      </c>
      <c r="L87" s="19">
        <v>230.10999999999999</v>
      </c>
      <c r="M87" s="19">
        <v>0</v>
      </c>
      <c r="P87" s="6" t="s">
        <v>16</v>
      </c>
      <c r="Q87" s="16">
        <f t="shared" si="5"/>
        <v>38.49</v>
      </c>
      <c r="R87" s="19">
        <v>0</v>
      </c>
      <c r="S87" s="19">
        <v>0</v>
      </c>
      <c r="T87" s="19">
        <v>0</v>
      </c>
      <c r="U87" s="19">
        <v>0</v>
      </c>
      <c r="V87" s="19">
        <v>0</v>
      </c>
      <c r="W87" s="19">
        <v>0</v>
      </c>
      <c r="X87" s="19">
        <v>0</v>
      </c>
      <c r="Y87" s="19">
        <v>0</v>
      </c>
      <c r="Z87" s="19">
        <v>0</v>
      </c>
      <c r="AA87" s="19">
        <v>0</v>
      </c>
      <c r="AB87" s="19">
        <v>0</v>
      </c>
      <c r="AC87" s="19">
        <v>0</v>
      </c>
      <c r="AD87" s="19">
        <v>0</v>
      </c>
      <c r="AE87" s="19">
        <v>0</v>
      </c>
      <c r="AF87" s="19">
        <v>0</v>
      </c>
      <c r="AG87" s="19">
        <v>0</v>
      </c>
      <c r="AH87" s="19">
        <v>0</v>
      </c>
      <c r="AI87" s="19"/>
      <c r="AJ87" s="37" t="s">
        <v>85</v>
      </c>
      <c r="AK87" s="38">
        <v>43891</v>
      </c>
      <c r="AL87" s="39">
        <f t="shared" si="6"/>
        <v>337509.57</v>
      </c>
      <c r="AM87" s="39">
        <v>12.2</v>
      </c>
      <c r="AN87" s="40">
        <f t="shared" si="7"/>
        <v>2</v>
      </c>
      <c r="AO87" s="41">
        <f t="shared" si="8"/>
        <v>268102.2</v>
      </c>
      <c r="AP87" s="42">
        <v>43160</v>
      </c>
    </row>
    <row r="88" spans="2:42" ht="15">
      <c r="B88" s="19">
        <v>2021</v>
      </c>
      <c r="C88" s="19">
        <v>228866</v>
      </c>
      <c r="D88" s="19">
        <v>0</v>
      </c>
      <c r="E88" s="19">
        <v>0</v>
      </c>
      <c r="F88" s="19">
        <v>0</v>
      </c>
      <c r="G88" s="19">
        <v>165000</v>
      </c>
      <c r="H88" s="23">
        <v>63866</v>
      </c>
      <c r="K88" s="19">
        <v>2021</v>
      </c>
      <c r="L88" s="19">
        <v>101.75</v>
      </c>
      <c r="M88" s="19">
        <v>0</v>
      </c>
      <c r="P88" s="6" t="s">
        <v>68</v>
      </c>
      <c r="Q88" s="16">
        <f t="shared" si="5"/>
        <v>155.5</v>
      </c>
      <c r="R88" s="19">
        <v>0</v>
      </c>
      <c r="S88" s="19">
        <v>0</v>
      </c>
      <c r="T88" s="19">
        <v>0</v>
      </c>
      <c r="U88" s="19">
        <v>0</v>
      </c>
      <c r="V88" s="19">
        <v>0</v>
      </c>
      <c r="W88" s="19">
        <v>0</v>
      </c>
      <c r="X88" s="19">
        <v>0</v>
      </c>
      <c r="Y88" s="19">
        <v>0</v>
      </c>
      <c r="Z88" s="19">
        <v>0</v>
      </c>
      <c r="AA88" s="19">
        <v>0</v>
      </c>
      <c r="AB88" s="19">
        <v>0</v>
      </c>
      <c r="AC88" s="19">
        <v>0</v>
      </c>
      <c r="AD88" s="19">
        <v>0</v>
      </c>
      <c r="AE88" s="19">
        <v>0</v>
      </c>
      <c r="AF88" s="19">
        <v>0</v>
      </c>
      <c r="AG88" s="19">
        <v>0</v>
      </c>
      <c r="AH88" s="19">
        <v>0</v>
      </c>
      <c r="AI88" s="19"/>
      <c r="AJ88" s="37" t="s">
        <v>85</v>
      </c>
      <c r="AK88" s="38">
        <v>44256</v>
      </c>
      <c r="AL88" s="39">
        <f t="shared" si="6"/>
        <v>63866</v>
      </c>
      <c r="AM88" s="39">
        <v>12.2</v>
      </c>
      <c r="AN88" s="40">
        <f t="shared" si="7"/>
        <v>3</v>
      </c>
      <c r="AO88" s="41">
        <f t="shared" si="8"/>
        <v>45215.9</v>
      </c>
      <c r="AP88" s="42">
        <v>43160</v>
      </c>
    </row>
    <row r="89" spans="2:42" ht="15">
      <c r="B89" s="19">
        <v>2022</v>
      </c>
      <c r="C89" s="19">
        <v>0</v>
      </c>
      <c r="D89" s="19">
        <v>0</v>
      </c>
      <c r="E89" s="19">
        <v>0</v>
      </c>
      <c r="F89" s="19">
        <v>0</v>
      </c>
      <c r="G89" s="19">
        <v>165000</v>
      </c>
      <c r="H89" s="23">
        <v>-165000</v>
      </c>
      <c r="K89" s="19">
        <v>2022</v>
      </c>
      <c r="L89" s="19">
        <v>0</v>
      </c>
      <c r="M89" s="19">
        <v>0</v>
      </c>
      <c r="P89" s="6" t="s">
        <v>13</v>
      </c>
      <c r="Q89" s="16">
        <f t="shared" si="5"/>
        <v>155.5</v>
      </c>
      <c r="R89" s="19">
        <v>0</v>
      </c>
      <c r="S89" s="19">
        <v>0</v>
      </c>
      <c r="T89" s="19">
        <v>0</v>
      </c>
      <c r="U89" s="19">
        <v>0</v>
      </c>
      <c r="V89" s="19">
        <v>0</v>
      </c>
      <c r="W89" s="19">
        <v>0</v>
      </c>
      <c r="X89" s="19">
        <v>0</v>
      </c>
      <c r="Y89" s="19">
        <v>0</v>
      </c>
      <c r="Z89" s="19">
        <v>0</v>
      </c>
      <c r="AA89" s="19">
        <v>0</v>
      </c>
      <c r="AB89" s="19">
        <v>0</v>
      </c>
      <c r="AC89" s="19">
        <v>0</v>
      </c>
      <c r="AD89" s="19">
        <v>0</v>
      </c>
      <c r="AE89" s="19">
        <v>0</v>
      </c>
      <c r="AF89" s="19">
        <v>0</v>
      </c>
      <c r="AG89" s="19">
        <v>0</v>
      </c>
      <c r="AH89" s="19">
        <v>0</v>
      </c>
      <c r="AI89" s="19"/>
      <c r="AJ89" s="37" t="s">
        <v>85</v>
      </c>
      <c r="AK89" s="38">
        <v>44621</v>
      </c>
      <c r="AL89" s="39">
        <f t="shared" si="6"/>
        <v>-165000</v>
      </c>
      <c r="AM89" s="39">
        <v>12.2</v>
      </c>
      <c r="AN89" s="40">
        <f t="shared" si="7"/>
        <v>4</v>
      </c>
      <c r="AO89" s="41">
        <f t="shared" si="8"/>
        <v>-104114.81</v>
      </c>
      <c r="AP89" s="42">
        <v>43160</v>
      </c>
    </row>
    <row r="90" spans="2:42" ht="15">
      <c r="B90" s="19">
        <v>2023</v>
      </c>
      <c r="C90" s="19">
        <v>408854.7</v>
      </c>
      <c r="D90" s="19">
        <v>0</v>
      </c>
      <c r="E90" s="19">
        <v>0</v>
      </c>
      <c r="F90" s="19">
        <v>0</v>
      </c>
      <c r="G90" s="19">
        <v>165000</v>
      </c>
      <c r="H90" s="23">
        <v>243854.7</v>
      </c>
      <c r="K90" s="19">
        <v>2023</v>
      </c>
      <c r="L90" s="19">
        <v>181.77</v>
      </c>
      <c r="M90" s="19">
        <v>0</v>
      </c>
      <c r="P90" s="6" t="s">
        <v>14</v>
      </c>
      <c r="Q90" s="16">
        <f t="shared" si="5"/>
        <v>155.5</v>
      </c>
      <c r="R90" s="19">
        <v>0</v>
      </c>
      <c r="S90" s="19">
        <v>0</v>
      </c>
      <c r="T90" s="19">
        <v>0</v>
      </c>
      <c r="U90" s="19">
        <v>0</v>
      </c>
      <c r="V90" s="19">
        <v>0</v>
      </c>
      <c r="W90" s="19">
        <v>0</v>
      </c>
      <c r="X90" s="19">
        <v>0</v>
      </c>
      <c r="Y90" s="19">
        <v>0</v>
      </c>
      <c r="Z90" s="19">
        <v>0</v>
      </c>
      <c r="AA90" s="19">
        <v>0</v>
      </c>
      <c r="AB90" s="19">
        <v>0</v>
      </c>
      <c r="AC90" s="19">
        <v>0</v>
      </c>
      <c r="AD90" s="19">
        <v>0</v>
      </c>
      <c r="AE90" s="19">
        <v>0</v>
      </c>
      <c r="AF90" s="19">
        <v>0</v>
      </c>
      <c r="AG90" s="19">
        <v>0</v>
      </c>
      <c r="AH90" s="19">
        <v>0</v>
      </c>
      <c r="AI90" s="19"/>
      <c r="AJ90" s="37" t="s">
        <v>85</v>
      </c>
      <c r="AK90" s="38">
        <v>44986</v>
      </c>
      <c r="AL90" s="39">
        <f t="shared" si="6"/>
        <v>243854.7</v>
      </c>
      <c r="AM90" s="39">
        <v>12.2</v>
      </c>
      <c r="AN90" s="40">
        <f t="shared" si="7"/>
        <v>5</v>
      </c>
      <c r="AO90" s="41">
        <f t="shared" si="8"/>
        <v>137140.85</v>
      </c>
      <c r="AP90" s="42">
        <v>43160</v>
      </c>
    </row>
    <row r="91" spans="2:42" ht="15">
      <c r="B91" s="19">
        <v>2024</v>
      </c>
      <c r="C91" s="19">
        <v>669975.6</v>
      </c>
      <c r="D91" s="19">
        <v>0</v>
      </c>
      <c r="E91" s="19">
        <v>0</v>
      </c>
      <c r="F91" s="19">
        <v>0</v>
      </c>
      <c r="G91" s="19">
        <v>165000</v>
      </c>
      <c r="H91" s="23">
        <v>504975.6</v>
      </c>
      <c r="K91" s="19">
        <v>2024</v>
      </c>
      <c r="L91" s="19">
        <v>297.86</v>
      </c>
      <c r="M91" s="19">
        <v>0</v>
      </c>
      <c r="P91" s="6" t="s">
        <v>17</v>
      </c>
      <c r="Q91" s="16">
        <f t="shared" si="5"/>
        <v>90.5</v>
      </c>
      <c r="R91" s="19">
        <v>0</v>
      </c>
      <c r="S91" s="19">
        <v>0</v>
      </c>
      <c r="T91" s="19">
        <v>0</v>
      </c>
      <c r="U91" s="19">
        <v>0</v>
      </c>
      <c r="V91" s="19">
        <v>0</v>
      </c>
      <c r="W91" s="19">
        <v>0</v>
      </c>
      <c r="X91" s="19">
        <v>0</v>
      </c>
      <c r="Y91" s="19">
        <v>0</v>
      </c>
      <c r="Z91" s="19">
        <v>0</v>
      </c>
      <c r="AA91" s="19">
        <v>0</v>
      </c>
      <c r="AB91" s="19">
        <v>0</v>
      </c>
      <c r="AC91" s="19">
        <v>0</v>
      </c>
      <c r="AD91" s="19">
        <v>0</v>
      </c>
      <c r="AE91" s="19">
        <v>0</v>
      </c>
      <c r="AF91" s="19">
        <v>0</v>
      </c>
      <c r="AG91" s="19">
        <v>0</v>
      </c>
      <c r="AH91" s="19">
        <v>0</v>
      </c>
      <c r="AI91" s="19"/>
      <c r="AJ91" s="37" t="s">
        <v>85</v>
      </c>
      <c r="AK91" s="38">
        <v>45352</v>
      </c>
      <c r="AL91" s="39">
        <f t="shared" si="6"/>
        <v>504975.6</v>
      </c>
      <c r="AM91" s="39">
        <v>12.2</v>
      </c>
      <c r="AN91" s="40">
        <f t="shared" si="7"/>
        <v>6</v>
      </c>
      <c r="AO91" s="41">
        <f t="shared" si="8"/>
        <v>253112.3</v>
      </c>
      <c r="AP91" s="42">
        <v>43160</v>
      </c>
    </row>
    <row r="92" spans="2:42" ht="15">
      <c r="B92" s="19">
        <v>2025</v>
      </c>
      <c r="C92" s="19">
        <v>7035322</v>
      </c>
      <c r="D92" s="19">
        <v>0</v>
      </c>
      <c r="E92" s="19">
        <v>0</v>
      </c>
      <c r="F92" s="19">
        <v>0</v>
      </c>
      <c r="G92" s="19">
        <v>165000</v>
      </c>
      <c r="H92" s="23">
        <v>6870322</v>
      </c>
      <c r="K92" s="19">
        <v>2025</v>
      </c>
      <c r="L92" s="19">
        <v>81.12</v>
      </c>
      <c r="M92" s="19">
        <v>330.61</v>
      </c>
      <c r="P92" s="6" t="s">
        <v>10</v>
      </c>
      <c r="Q92" s="16">
        <f t="shared" si="5"/>
        <v>90.5</v>
      </c>
      <c r="R92" s="19">
        <v>0</v>
      </c>
      <c r="S92" s="19">
        <v>74.5643</v>
      </c>
      <c r="T92" s="19">
        <v>50.0216</v>
      </c>
      <c r="U92" s="19">
        <v>31.5425</v>
      </c>
      <c r="V92" s="19">
        <v>0</v>
      </c>
      <c r="W92" s="19">
        <v>56.3487</v>
      </c>
      <c r="X92" s="19">
        <v>92.3366</v>
      </c>
      <c r="Y92" s="19">
        <v>24.6264</v>
      </c>
      <c r="Z92" s="19">
        <v>22.0875</v>
      </c>
      <c r="AA92" s="19">
        <v>33116.17</v>
      </c>
      <c r="AB92" s="19">
        <v>22216.04</v>
      </c>
      <c r="AC92" s="19">
        <v>14008.94</v>
      </c>
      <c r="AD92" s="19">
        <v>0</v>
      </c>
      <c r="AE92" s="19">
        <v>25026.09</v>
      </c>
      <c r="AF92" s="19">
        <v>41009.36</v>
      </c>
      <c r="AG92" s="19">
        <v>10937.3</v>
      </c>
      <c r="AH92" s="19">
        <v>9809.7</v>
      </c>
      <c r="AI92" s="19"/>
      <c r="AJ92" s="37" t="s">
        <v>85</v>
      </c>
      <c r="AK92" s="38">
        <v>45717</v>
      </c>
      <c r="AL92" s="39">
        <f t="shared" si="6"/>
        <v>6870322</v>
      </c>
      <c r="AM92" s="39">
        <v>12.2</v>
      </c>
      <c r="AN92" s="40">
        <f t="shared" si="7"/>
        <v>7</v>
      </c>
      <c r="AO92" s="41">
        <f t="shared" si="8"/>
        <v>3069213.46</v>
      </c>
      <c r="AP92" s="42">
        <v>43160</v>
      </c>
    </row>
    <row r="93" spans="2:42" ht="15">
      <c r="B93" s="19">
        <v>2026</v>
      </c>
      <c r="C93" s="19">
        <v>1683923</v>
      </c>
      <c r="D93" s="19">
        <v>0</v>
      </c>
      <c r="E93" s="19">
        <v>0</v>
      </c>
      <c r="F93" s="19">
        <v>0</v>
      </c>
      <c r="G93" s="19">
        <v>165000</v>
      </c>
      <c r="H93" s="23">
        <v>1518923</v>
      </c>
      <c r="K93" s="19">
        <v>2026</v>
      </c>
      <c r="L93" s="19">
        <v>71.25</v>
      </c>
      <c r="M93" s="19">
        <v>73.51</v>
      </c>
      <c r="P93" s="6" t="s">
        <v>7</v>
      </c>
      <c r="Q93" s="16">
        <f t="shared" si="5"/>
        <v>90.5</v>
      </c>
      <c r="R93" s="19">
        <v>0</v>
      </c>
      <c r="S93" s="19">
        <v>0</v>
      </c>
      <c r="T93" s="19">
        <v>0</v>
      </c>
      <c r="U93" s="19">
        <v>0</v>
      </c>
      <c r="V93" s="19">
        <v>0</v>
      </c>
      <c r="W93" s="19">
        <v>0</v>
      </c>
      <c r="X93" s="19">
        <v>0</v>
      </c>
      <c r="Y93" s="19">
        <v>33937.12</v>
      </c>
      <c r="Z93" s="19">
        <v>7545.802</v>
      </c>
      <c r="AA93" s="19">
        <v>7057.188</v>
      </c>
      <c r="AB93" s="19">
        <v>0</v>
      </c>
      <c r="AC93" s="19">
        <v>0</v>
      </c>
      <c r="AD93" s="19">
        <v>0</v>
      </c>
      <c r="AE93" s="19">
        <v>0</v>
      </c>
      <c r="AF93" s="19">
        <v>172.452</v>
      </c>
      <c r="AG93" s="19">
        <v>0</v>
      </c>
      <c r="AH93" s="19">
        <v>0</v>
      </c>
      <c r="AI93" s="19"/>
      <c r="AJ93" s="37" t="s">
        <v>85</v>
      </c>
      <c r="AK93" s="38">
        <v>46082</v>
      </c>
      <c r="AL93" s="39">
        <f t="shared" si="6"/>
        <v>1518923</v>
      </c>
      <c r="AM93" s="39">
        <v>12.2</v>
      </c>
      <c r="AN93" s="40">
        <f t="shared" si="7"/>
        <v>8</v>
      </c>
      <c r="AO93" s="41">
        <f t="shared" si="8"/>
        <v>604773.71</v>
      </c>
      <c r="AP93" s="42">
        <v>43160</v>
      </c>
    </row>
    <row r="94" spans="2:42" ht="15">
      <c r="B94" s="19">
        <v>2027</v>
      </c>
      <c r="C94" s="19">
        <v>6997395</v>
      </c>
      <c r="D94" s="19">
        <v>0</v>
      </c>
      <c r="E94" s="19">
        <v>0</v>
      </c>
      <c r="F94" s="19">
        <v>0</v>
      </c>
      <c r="G94" s="19">
        <v>165000</v>
      </c>
      <c r="H94" s="23">
        <v>6832395</v>
      </c>
      <c r="K94" s="19">
        <v>2027</v>
      </c>
      <c r="L94" s="19">
        <v>0</v>
      </c>
      <c r="M94" s="19">
        <v>309.28000000000003</v>
      </c>
      <c r="P94" s="6" t="s">
        <v>18</v>
      </c>
      <c r="Q94" s="16">
        <f t="shared" si="5"/>
        <v>40.5</v>
      </c>
      <c r="R94" s="19">
        <v>0</v>
      </c>
      <c r="S94" s="19">
        <v>0</v>
      </c>
      <c r="T94" s="19">
        <v>0</v>
      </c>
      <c r="U94" s="19">
        <v>0</v>
      </c>
      <c r="V94" s="19">
        <v>0</v>
      </c>
      <c r="W94" s="19">
        <v>0</v>
      </c>
      <c r="X94" s="19">
        <v>0</v>
      </c>
      <c r="Y94" s="19">
        <v>0</v>
      </c>
      <c r="Z94" s="19">
        <v>0</v>
      </c>
      <c r="AA94" s="19">
        <v>0</v>
      </c>
      <c r="AB94" s="19">
        <v>0</v>
      </c>
      <c r="AC94" s="19">
        <v>0</v>
      </c>
      <c r="AD94" s="19">
        <v>0</v>
      </c>
      <c r="AE94" s="19">
        <v>0</v>
      </c>
      <c r="AF94" s="19">
        <v>0</v>
      </c>
      <c r="AG94" s="19">
        <v>0</v>
      </c>
      <c r="AH94" s="19">
        <v>0</v>
      </c>
      <c r="AI94" s="19"/>
      <c r="AJ94" s="37" t="s">
        <v>85</v>
      </c>
      <c r="AK94" s="38">
        <v>46447</v>
      </c>
      <c r="AL94" s="39">
        <f t="shared" si="6"/>
        <v>6832395</v>
      </c>
      <c r="AM94" s="39">
        <v>12.2</v>
      </c>
      <c r="AN94" s="40">
        <f t="shared" si="7"/>
        <v>9</v>
      </c>
      <c r="AO94" s="41">
        <f t="shared" si="8"/>
        <v>2424584.11</v>
      </c>
      <c r="AP94" s="42">
        <v>43160</v>
      </c>
    </row>
    <row r="95" spans="2:42" ht="15">
      <c r="B95" s="19">
        <v>2028</v>
      </c>
      <c r="C95" s="19">
        <v>3738252</v>
      </c>
      <c r="D95" s="19">
        <v>0</v>
      </c>
      <c r="E95" s="19">
        <v>0</v>
      </c>
      <c r="F95" s="19">
        <v>0</v>
      </c>
      <c r="G95" s="19">
        <v>165000</v>
      </c>
      <c r="H95" s="23">
        <v>3573252</v>
      </c>
      <c r="K95" s="19">
        <v>2028</v>
      </c>
      <c r="L95" s="19">
        <v>0</v>
      </c>
      <c r="M95" s="19">
        <v>161.35999999999999</v>
      </c>
      <c r="P95" s="6" t="s">
        <v>11</v>
      </c>
      <c r="Q95" s="16">
        <f t="shared" si="5"/>
        <v>40.5</v>
      </c>
      <c r="R95" s="19">
        <v>0</v>
      </c>
      <c r="S95" s="19">
        <v>5488.895</v>
      </c>
      <c r="T95" s="19">
        <v>3682.235</v>
      </c>
      <c r="U95" s="19">
        <v>2321.935</v>
      </c>
      <c r="V95" s="19">
        <v>0</v>
      </c>
      <c r="W95" s="19">
        <v>4147.991</v>
      </c>
      <c r="X95" s="19">
        <v>6797.165</v>
      </c>
      <c r="Y95" s="19">
        <v>1812.821</v>
      </c>
      <c r="Z95" s="19">
        <v>1625.925</v>
      </c>
      <c r="AA95" s="19">
        <v>52267.17</v>
      </c>
      <c r="AB95" s="19">
        <v>35063.53</v>
      </c>
      <c r="AC95" s="19">
        <v>22110.28</v>
      </c>
      <c r="AD95" s="19">
        <v>0</v>
      </c>
      <c r="AE95" s="19">
        <v>39498.62</v>
      </c>
      <c r="AF95" s="19">
        <v>64724.98</v>
      </c>
      <c r="AG95" s="19">
        <v>17262.31</v>
      </c>
      <c r="AH95" s="19">
        <v>15482.62</v>
      </c>
      <c r="AI95" s="19"/>
      <c r="AJ95" s="37" t="s">
        <v>85</v>
      </c>
      <c r="AK95" s="38">
        <v>46813</v>
      </c>
      <c r="AL95" s="39">
        <f t="shared" si="6"/>
        <v>3573252</v>
      </c>
      <c r="AM95" s="39">
        <v>12.2</v>
      </c>
      <c r="AN95" s="40">
        <f t="shared" si="7"/>
        <v>10</v>
      </c>
      <c r="AO95" s="41">
        <f t="shared" si="8"/>
        <v>1130147.36</v>
      </c>
      <c r="AP95" s="42">
        <v>43160</v>
      </c>
    </row>
    <row r="96" spans="2:42" ht="15">
      <c r="B96" s="19">
        <v>2029</v>
      </c>
      <c r="C96" s="19">
        <v>2357258</v>
      </c>
      <c r="D96" s="19">
        <v>0</v>
      </c>
      <c r="E96" s="19">
        <v>0</v>
      </c>
      <c r="F96" s="19">
        <v>0</v>
      </c>
      <c r="G96" s="19">
        <v>82500</v>
      </c>
      <c r="H96" s="23">
        <v>2274758</v>
      </c>
      <c r="K96" s="19">
        <v>2029</v>
      </c>
      <c r="L96" s="19">
        <v>0</v>
      </c>
      <c r="M96" s="19">
        <v>101.75</v>
      </c>
      <c r="P96" s="6" t="s">
        <v>8</v>
      </c>
      <c r="Q96" s="16">
        <f t="shared" si="5"/>
        <v>40.5</v>
      </c>
      <c r="R96" s="19">
        <v>6208.856</v>
      </c>
      <c r="S96" s="19">
        <v>1380.518</v>
      </c>
      <c r="T96" s="19">
        <v>1291.125</v>
      </c>
      <c r="U96" s="19">
        <v>0</v>
      </c>
      <c r="V96" s="19">
        <v>0</v>
      </c>
      <c r="W96" s="19">
        <v>0</v>
      </c>
      <c r="X96" s="19">
        <v>0</v>
      </c>
      <c r="Y96" s="19">
        <v>77106.6604</v>
      </c>
      <c r="Z96" s="19">
        <v>17137.39</v>
      </c>
      <c r="AA96" s="19">
        <v>16027.69</v>
      </c>
      <c r="AB96" s="19">
        <v>0</v>
      </c>
      <c r="AC96" s="19">
        <v>0</v>
      </c>
      <c r="AD96" s="19">
        <v>0</v>
      </c>
      <c r="AE96" s="19">
        <v>0</v>
      </c>
      <c r="AF96" s="19">
        <v>391.6584</v>
      </c>
      <c r="AG96" s="19">
        <v>0</v>
      </c>
      <c r="AH96" s="19">
        <v>0</v>
      </c>
      <c r="AI96" s="19"/>
      <c r="AJ96" s="37" t="s">
        <v>85</v>
      </c>
      <c r="AK96" s="38">
        <v>47178</v>
      </c>
      <c r="AL96" s="39">
        <f t="shared" si="6"/>
        <v>2274758</v>
      </c>
      <c r="AM96" s="39">
        <v>12.2</v>
      </c>
      <c r="AN96" s="40">
        <f t="shared" si="7"/>
        <v>11</v>
      </c>
      <c r="AO96" s="41">
        <f t="shared" si="8"/>
        <v>641229.91</v>
      </c>
      <c r="AP96" s="42">
        <v>43160</v>
      </c>
    </row>
    <row r="97" spans="2:42" ht="15">
      <c r="B97" s="19">
        <v>2030</v>
      </c>
      <c r="C97" s="19">
        <v>0</v>
      </c>
      <c r="D97" s="19">
        <v>0</v>
      </c>
      <c r="E97" s="19">
        <v>0</v>
      </c>
      <c r="F97" s="19">
        <v>0</v>
      </c>
      <c r="G97" s="19">
        <v>82500</v>
      </c>
      <c r="H97" s="23">
        <v>-82500</v>
      </c>
      <c r="K97" s="19">
        <v>2030</v>
      </c>
      <c r="L97" s="19">
        <v>0</v>
      </c>
      <c r="M97" s="19">
        <v>0</v>
      </c>
      <c r="P97" s="6" t="s">
        <v>19</v>
      </c>
      <c r="Q97" s="16">
        <f t="shared" si="5"/>
        <v>18.7</v>
      </c>
      <c r="R97" s="19">
        <v>0</v>
      </c>
      <c r="S97" s="19">
        <v>0</v>
      </c>
      <c r="T97" s="19">
        <v>0</v>
      </c>
      <c r="U97" s="19">
        <v>0</v>
      </c>
      <c r="V97" s="19">
        <v>0</v>
      </c>
      <c r="W97" s="19">
        <v>0</v>
      </c>
      <c r="X97" s="19">
        <v>0</v>
      </c>
      <c r="Y97" s="19">
        <v>0</v>
      </c>
      <c r="Z97" s="19">
        <v>0</v>
      </c>
      <c r="AA97" s="19">
        <v>0</v>
      </c>
      <c r="AB97" s="19">
        <v>0</v>
      </c>
      <c r="AC97" s="19">
        <v>0</v>
      </c>
      <c r="AD97" s="19">
        <v>0</v>
      </c>
      <c r="AE97" s="19">
        <v>0</v>
      </c>
      <c r="AF97" s="19">
        <v>0</v>
      </c>
      <c r="AG97" s="19">
        <v>0</v>
      </c>
      <c r="AH97" s="19">
        <v>0</v>
      </c>
      <c r="AI97" s="19"/>
      <c r="AJ97" s="37" t="s">
        <v>85</v>
      </c>
      <c r="AK97" s="38">
        <v>47543</v>
      </c>
      <c r="AL97" s="39">
        <f t="shared" si="6"/>
        <v>-82500</v>
      </c>
      <c r="AM97" s="39">
        <v>12.2</v>
      </c>
      <c r="AN97" s="40">
        <f t="shared" si="7"/>
        <v>12</v>
      </c>
      <c r="AO97" s="41">
        <f t="shared" si="8"/>
        <v>-20727.15</v>
      </c>
      <c r="AP97" s="42">
        <v>43160</v>
      </c>
    </row>
    <row r="98" spans="2:42" ht="15">
      <c r="B98" s="19">
        <v>2031</v>
      </c>
      <c r="C98" s="19">
        <v>4211094</v>
      </c>
      <c r="D98" s="19">
        <v>0</v>
      </c>
      <c r="E98" s="19">
        <v>0</v>
      </c>
      <c r="F98" s="19">
        <v>0</v>
      </c>
      <c r="G98" s="19">
        <v>82500</v>
      </c>
      <c r="H98" s="23">
        <v>4128594</v>
      </c>
      <c r="K98" s="19">
        <v>2031</v>
      </c>
      <c r="L98" s="19">
        <v>0</v>
      </c>
      <c r="M98" s="19">
        <v>181.77</v>
      </c>
      <c r="P98" s="6" t="s">
        <v>12</v>
      </c>
      <c r="Q98" s="16">
        <f t="shared" si="5"/>
        <v>18.7</v>
      </c>
      <c r="R98" s="19">
        <v>0</v>
      </c>
      <c r="S98" s="19">
        <v>16683.16</v>
      </c>
      <c r="T98" s="19">
        <v>11191.93</v>
      </c>
      <c r="U98" s="19">
        <v>7057.38</v>
      </c>
      <c r="V98" s="19">
        <v>0</v>
      </c>
      <c r="W98" s="19">
        <v>12607.57</v>
      </c>
      <c r="X98" s="19">
        <v>20659.57</v>
      </c>
      <c r="Y98" s="19">
        <v>5509.958</v>
      </c>
      <c r="Z98" s="19">
        <v>4941.9</v>
      </c>
      <c r="AA98" s="19">
        <v>24522.03</v>
      </c>
      <c r="AB98" s="19">
        <v>16450.65</v>
      </c>
      <c r="AC98" s="19">
        <v>10373.41</v>
      </c>
      <c r="AD98" s="19">
        <v>0</v>
      </c>
      <c r="AE98" s="19">
        <v>18531.45</v>
      </c>
      <c r="AF98" s="19">
        <v>30366.83</v>
      </c>
      <c r="AG98" s="19">
        <v>8098.908</v>
      </c>
      <c r="AH98" s="19">
        <v>7263.938</v>
      </c>
      <c r="AI98" s="19"/>
      <c r="AJ98" s="37" t="s">
        <v>85</v>
      </c>
      <c r="AK98" s="38">
        <v>47908</v>
      </c>
      <c r="AL98" s="39">
        <f t="shared" si="6"/>
        <v>4128594</v>
      </c>
      <c r="AM98" s="39">
        <v>12.2</v>
      </c>
      <c r="AN98" s="40">
        <f t="shared" si="7"/>
        <v>13</v>
      </c>
      <c r="AO98" s="41">
        <f t="shared" si="8"/>
        <v>924474.71</v>
      </c>
      <c r="AP98" s="42">
        <v>43160</v>
      </c>
    </row>
    <row r="99" spans="2:42" ht="15">
      <c r="B99" s="19">
        <v>2032</v>
      </c>
      <c r="C99" s="19">
        <v>6935391</v>
      </c>
      <c r="D99" s="19">
        <v>0</v>
      </c>
      <c r="E99" s="19">
        <v>0</v>
      </c>
      <c r="F99" s="19">
        <v>0</v>
      </c>
      <c r="G99" s="19">
        <v>82500</v>
      </c>
      <c r="H99" s="23">
        <v>6852891</v>
      </c>
      <c r="K99" s="19">
        <v>2032</v>
      </c>
      <c r="L99" s="19">
        <v>0</v>
      </c>
      <c r="M99" s="19">
        <v>299.54</v>
      </c>
      <c r="P99" s="6" t="s">
        <v>9</v>
      </c>
      <c r="Q99" s="16">
        <f t="shared" si="5"/>
        <v>18.7</v>
      </c>
      <c r="R99" s="19">
        <v>28650.66</v>
      </c>
      <c r="S99" s="19">
        <v>6370.377</v>
      </c>
      <c r="T99" s="19">
        <v>5957.875</v>
      </c>
      <c r="U99" s="19">
        <v>0</v>
      </c>
      <c r="V99" s="19">
        <v>0</v>
      </c>
      <c r="W99" s="19">
        <v>0</v>
      </c>
      <c r="X99" s="19">
        <v>0</v>
      </c>
      <c r="Y99" s="19">
        <v>35428.288799999995</v>
      </c>
      <c r="Z99" s="19">
        <v>7844.987</v>
      </c>
      <c r="AA99" s="19">
        <v>7337</v>
      </c>
      <c r="AB99" s="19">
        <v>0</v>
      </c>
      <c r="AC99" s="19">
        <v>0</v>
      </c>
      <c r="AD99" s="19">
        <v>0</v>
      </c>
      <c r="AE99" s="19">
        <v>0</v>
      </c>
      <c r="AF99" s="19">
        <v>179.2896</v>
      </c>
      <c r="AG99" s="19">
        <v>0</v>
      </c>
      <c r="AH99" s="19">
        <v>0</v>
      </c>
      <c r="AI99" s="19"/>
      <c r="AJ99" s="37" t="s">
        <v>85</v>
      </c>
      <c r="AK99" s="38">
        <v>48274</v>
      </c>
      <c r="AL99" s="39">
        <f t="shared" si="6"/>
        <v>6852891</v>
      </c>
      <c r="AM99" s="39">
        <v>12.2</v>
      </c>
      <c r="AN99" s="40">
        <f t="shared" si="7"/>
        <v>14</v>
      </c>
      <c r="AO99" s="41">
        <f t="shared" si="8"/>
        <v>1367646.4</v>
      </c>
      <c r="AP99" s="42">
        <v>43160</v>
      </c>
    </row>
    <row r="100" spans="2:42" ht="15">
      <c r="B100" s="19">
        <v>2033</v>
      </c>
      <c r="C100" s="19">
        <v>1840399</v>
      </c>
      <c r="D100" s="19">
        <v>0</v>
      </c>
      <c r="E100" s="19">
        <v>0</v>
      </c>
      <c r="F100" s="19">
        <v>0</v>
      </c>
      <c r="G100" s="19">
        <v>82500</v>
      </c>
      <c r="H100" s="23">
        <v>1757899</v>
      </c>
      <c r="K100" s="19">
        <v>2033</v>
      </c>
      <c r="L100" s="19">
        <v>0</v>
      </c>
      <c r="M100" s="19">
        <v>79.44</v>
      </c>
      <c r="R100" s="2">
        <f>SUMPRODUCT($Q$55:$Q$69,R85:R99)</f>
        <v>787226.01</v>
      </c>
      <c r="S100" s="2">
        <f aca="true" t="shared" si="9" ref="S100:AH100">SUMPRODUCT($Q$55:$Q$69,S85:S99)</f>
        <v>716060.43755</v>
      </c>
      <c r="T100" s="2">
        <f t="shared" si="9"/>
        <v>526649.3883</v>
      </c>
      <c r="U100" s="2">
        <f t="shared" si="9"/>
        <v>228865.96975</v>
      </c>
      <c r="V100" s="2">
        <f t="shared" si="9"/>
        <v>0</v>
      </c>
      <c r="W100" s="2">
        <f t="shared" si="9"/>
        <v>408854.75185</v>
      </c>
      <c r="X100" s="2">
        <f t="shared" si="9"/>
        <v>669975.6037999999</v>
      </c>
      <c r="Y100" s="2">
        <f t="shared" si="9"/>
        <v>7035322.2610599995</v>
      </c>
      <c r="Z100" s="2">
        <f t="shared" si="9"/>
        <v>1683923.0441499997</v>
      </c>
      <c r="AA100" s="2">
        <f t="shared" si="9"/>
        <v>6997394.590000001</v>
      </c>
      <c r="AB100" s="2">
        <f t="shared" si="9"/>
        <v>3738251.74</v>
      </c>
      <c r="AC100" s="2">
        <f t="shared" si="9"/>
        <v>2357258.177</v>
      </c>
      <c r="AD100" s="2">
        <f t="shared" si="9"/>
        <v>0</v>
      </c>
      <c r="AE100" s="2">
        <f t="shared" si="9"/>
        <v>4211093.37</v>
      </c>
      <c r="AF100" s="2">
        <f t="shared" si="9"/>
        <v>6935390.27772</v>
      </c>
      <c r="AG100" s="2">
        <f t="shared" si="9"/>
        <v>1840398.7846000001</v>
      </c>
      <c r="AH100" s="2">
        <f t="shared" si="9"/>
        <v>1650659.6006</v>
      </c>
      <c r="AI100" s="2"/>
      <c r="AJ100" s="37" t="s">
        <v>85</v>
      </c>
      <c r="AK100" s="38">
        <v>48639</v>
      </c>
      <c r="AL100" s="39">
        <f t="shared" si="6"/>
        <v>1757899</v>
      </c>
      <c r="AM100" s="39">
        <v>12.2</v>
      </c>
      <c r="AN100" s="40">
        <f t="shared" si="7"/>
        <v>15</v>
      </c>
      <c r="AO100" s="41">
        <f t="shared" si="8"/>
        <v>312680.69</v>
      </c>
      <c r="AP100" s="42">
        <v>43160</v>
      </c>
    </row>
    <row r="101" spans="2:42" ht="15.75" thickBot="1">
      <c r="B101" s="19">
        <v>2034</v>
      </c>
      <c r="C101" s="19">
        <v>1650660</v>
      </c>
      <c r="D101" s="19">
        <v>0</v>
      </c>
      <c r="E101" s="19">
        <v>0</v>
      </c>
      <c r="F101" s="19">
        <v>0</v>
      </c>
      <c r="G101" s="19">
        <v>82500</v>
      </c>
      <c r="H101" s="23">
        <v>1568160</v>
      </c>
      <c r="K101" s="19">
        <v>2034</v>
      </c>
      <c r="L101" s="19">
        <v>0</v>
      </c>
      <c r="M101" s="19">
        <v>71.25</v>
      </c>
      <c r="AJ101" s="43" t="s">
        <v>85</v>
      </c>
      <c r="AK101" s="38">
        <v>49004</v>
      </c>
      <c r="AL101" s="39">
        <f t="shared" si="6"/>
        <v>1568160</v>
      </c>
      <c r="AM101" s="39">
        <v>12.2</v>
      </c>
      <c r="AN101" s="40">
        <f t="shared" si="7"/>
        <v>16</v>
      </c>
      <c r="AO101" s="41">
        <f t="shared" si="8"/>
        <v>248602.02</v>
      </c>
      <c r="AP101" s="42">
        <v>43160</v>
      </c>
    </row>
    <row r="102" spans="2:41" ht="15.75" thickTop="1">
      <c r="B102" s="19"/>
      <c r="C102" s="19"/>
      <c r="D102" s="19"/>
      <c r="E102" s="19"/>
      <c r="F102" s="19"/>
      <c r="G102" s="19"/>
      <c r="H102" s="19"/>
      <c r="K102" s="19"/>
      <c r="L102" s="19"/>
      <c r="M102" s="2">
        <f>SUM(M85:M101)</f>
        <v>1608.5100000000002</v>
      </c>
      <c r="AK102" s="38"/>
      <c r="AL102" s="39">
        <f>SUM(AL85:AL101)</f>
        <v>37253725.8</v>
      </c>
      <c r="AO102" s="49">
        <f>SUM(AO85:AO101)</f>
        <v>12221472.329999998</v>
      </c>
    </row>
    <row r="103" spans="2:38" ht="15">
      <c r="B103" s="6"/>
      <c r="C103" s="6"/>
      <c r="D103" s="6"/>
      <c r="E103" s="6"/>
      <c r="F103" s="6"/>
      <c r="G103" s="6"/>
      <c r="H103" s="6"/>
      <c r="AL103" s="48">
        <f>SUM(H85:H101)</f>
        <v>37253725.8</v>
      </c>
    </row>
    <row r="104" spans="2:41" ht="15">
      <c r="B104" s="6"/>
      <c r="C104" s="6"/>
      <c r="D104" s="6"/>
      <c r="E104" s="6"/>
      <c r="F104" s="6"/>
      <c r="G104" s="6"/>
      <c r="H104" s="6"/>
      <c r="AL104" s="46">
        <f>AL102-AL103</f>
        <v>0</v>
      </c>
      <c r="AO104" s="46">
        <f>D42</f>
        <v>10892577.84152584</v>
      </c>
    </row>
    <row r="113" spans="1:36" ht="15.75" thickBot="1">
      <c r="A113" s="2" t="s">
        <v>60</v>
      </c>
      <c r="K113" s="2" t="s">
        <v>73</v>
      </c>
      <c r="P113" s="2" t="s">
        <v>69</v>
      </c>
      <c r="AJ113" s="1" t="s">
        <v>44</v>
      </c>
    </row>
    <row r="114" spans="1:42" ht="16.5" thickBot="1" thickTop="1">
      <c r="A114" s="2" t="s">
        <v>44</v>
      </c>
      <c r="B114" s="19"/>
      <c r="C114" s="19" t="s">
        <v>50</v>
      </c>
      <c r="D114" s="19" t="s">
        <v>51</v>
      </c>
      <c r="E114" s="19" t="s">
        <v>52</v>
      </c>
      <c r="F114" s="19" t="s">
        <v>53</v>
      </c>
      <c r="G114" s="19" t="s">
        <v>54</v>
      </c>
      <c r="H114" s="23" t="s">
        <v>55</v>
      </c>
      <c r="K114" s="19"/>
      <c r="L114" s="19" t="s">
        <v>71</v>
      </c>
      <c r="M114" s="19" t="s">
        <v>72</v>
      </c>
      <c r="P114" s="6"/>
      <c r="Q114" s="15" t="s">
        <v>36</v>
      </c>
      <c r="R114" s="19">
        <v>2018</v>
      </c>
      <c r="S114" s="19">
        <v>2019</v>
      </c>
      <c r="T114" s="19">
        <v>2020</v>
      </c>
      <c r="U114" s="19">
        <v>2021</v>
      </c>
      <c r="V114" s="19">
        <v>2022</v>
      </c>
      <c r="W114" s="19">
        <v>2023</v>
      </c>
      <c r="X114" s="19">
        <v>2024</v>
      </c>
      <c r="Y114" s="19">
        <v>2025</v>
      </c>
      <c r="Z114" s="19">
        <v>2026</v>
      </c>
      <c r="AA114" s="19">
        <v>2027</v>
      </c>
      <c r="AB114" s="19">
        <v>2028</v>
      </c>
      <c r="AC114" s="19">
        <v>2029</v>
      </c>
      <c r="AD114" s="19"/>
      <c r="AJ114" s="29" t="s">
        <v>78</v>
      </c>
      <c r="AK114" s="30" t="s">
        <v>79</v>
      </c>
      <c r="AL114" s="31" t="s">
        <v>80</v>
      </c>
      <c r="AM114" s="31" t="s">
        <v>81</v>
      </c>
      <c r="AN114" s="31" t="s">
        <v>82</v>
      </c>
      <c r="AO114" s="32" t="s">
        <v>83</v>
      </c>
      <c r="AP114" s="33" t="s">
        <v>84</v>
      </c>
    </row>
    <row r="115" spans="2:42" ht="15.75" thickTop="1">
      <c r="B115" s="19">
        <v>2018</v>
      </c>
      <c r="C115" s="19">
        <v>471926.7</v>
      </c>
      <c r="D115" s="19">
        <v>0</v>
      </c>
      <c r="E115" s="19">
        <v>0</v>
      </c>
      <c r="F115" s="19">
        <v>0</v>
      </c>
      <c r="G115" s="19">
        <v>70000</v>
      </c>
      <c r="H115" s="23">
        <v>401926.7</v>
      </c>
      <c r="I115" s="4"/>
      <c r="K115" s="19">
        <v>2018</v>
      </c>
      <c r="L115" s="19">
        <v>178.9</v>
      </c>
      <c r="M115" s="19">
        <v>0</v>
      </c>
      <c r="P115" s="6" t="s">
        <v>56</v>
      </c>
      <c r="Q115" s="16">
        <f aca="true" t="shared" si="10" ref="Q115:Q129">INDEX($A$22:$F$36,MATCH(P115,$A$22:$A$36,0),6)</f>
        <v>97.97</v>
      </c>
      <c r="R115" s="19">
        <v>0</v>
      </c>
      <c r="S115" s="19">
        <v>0</v>
      </c>
      <c r="T115" s="19">
        <v>0</v>
      </c>
      <c r="U115" s="19">
        <v>0</v>
      </c>
      <c r="V115" s="19">
        <v>0</v>
      </c>
      <c r="W115" s="19">
        <v>0</v>
      </c>
      <c r="X115" s="19">
        <v>0</v>
      </c>
      <c r="Y115" s="19">
        <v>0</v>
      </c>
      <c r="Z115" s="19">
        <v>0</v>
      </c>
      <c r="AA115" s="19">
        <v>0</v>
      </c>
      <c r="AB115" s="19">
        <v>0</v>
      </c>
      <c r="AC115" s="19">
        <v>0</v>
      </c>
      <c r="AD115" s="19"/>
      <c r="AJ115" s="34" t="s">
        <v>85</v>
      </c>
      <c r="AK115" s="38">
        <v>43160</v>
      </c>
      <c r="AL115" s="39">
        <f>H115</f>
        <v>401926.7</v>
      </c>
      <c r="AM115" s="35">
        <v>12.2</v>
      </c>
      <c r="AN115" s="31">
        <f>YEAR(AK115)-YEAR(AP115)</f>
        <v>0</v>
      </c>
      <c r="AO115" s="36">
        <f>ROUND(AL115/(1+AM115%)^AN115,2)</f>
        <v>401926.7</v>
      </c>
      <c r="AP115" s="42">
        <v>43160</v>
      </c>
    </row>
    <row r="116" spans="2:42" ht="15">
      <c r="B116" s="19">
        <v>2019</v>
      </c>
      <c r="C116" s="19">
        <v>111841.8</v>
      </c>
      <c r="D116" s="19">
        <v>0</v>
      </c>
      <c r="E116" s="19">
        <v>0</v>
      </c>
      <c r="F116" s="19">
        <v>0</v>
      </c>
      <c r="G116" s="19">
        <v>70000</v>
      </c>
      <c r="H116" s="23">
        <v>41841.8</v>
      </c>
      <c r="K116" s="19">
        <v>2019</v>
      </c>
      <c r="L116" s="19">
        <v>46.97</v>
      </c>
      <c r="M116" s="19">
        <v>0</v>
      </c>
      <c r="P116" s="6" t="s">
        <v>15</v>
      </c>
      <c r="Q116" s="16">
        <f t="shared" si="10"/>
        <v>60.1</v>
      </c>
      <c r="R116" s="19">
        <v>0</v>
      </c>
      <c r="S116" s="19">
        <v>0</v>
      </c>
      <c r="T116" s="19">
        <v>0</v>
      </c>
      <c r="U116" s="19">
        <v>0</v>
      </c>
      <c r="V116" s="19">
        <v>0</v>
      </c>
      <c r="W116" s="19">
        <v>0</v>
      </c>
      <c r="X116" s="19">
        <v>0</v>
      </c>
      <c r="Y116" s="19">
        <v>0</v>
      </c>
      <c r="Z116" s="19">
        <v>0</v>
      </c>
      <c r="AA116" s="19">
        <v>0</v>
      </c>
      <c r="AB116" s="19">
        <v>0</v>
      </c>
      <c r="AC116" s="19">
        <v>0</v>
      </c>
      <c r="AD116" s="19"/>
      <c r="AJ116" s="37" t="s">
        <v>85</v>
      </c>
      <c r="AK116" s="38">
        <v>43525</v>
      </c>
      <c r="AL116" s="39">
        <f aca="true" t="shared" si="11" ref="AL116:AL131">H116</f>
        <v>41841.8</v>
      </c>
      <c r="AM116" s="39">
        <v>12.2</v>
      </c>
      <c r="AN116" s="40">
        <f aca="true" t="shared" si="12" ref="AN116:AN131">YEAR(AK116)-YEAR(AP116)</f>
        <v>1</v>
      </c>
      <c r="AO116" s="41">
        <f aca="true" t="shared" si="13" ref="AO116:AO131">ROUND(AL116/(1+AM116%)^AN116,2)</f>
        <v>37292.16</v>
      </c>
      <c r="AP116" s="42">
        <v>43160</v>
      </c>
    </row>
    <row r="117" spans="2:42" ht="15">
      <c r="B117" s="19">
        <v>2020</v>
      </c>
      <c r="C117" s="19">
        <v>100745.7</v>
      </c>
      <c r="D117" s="19">
        <v>0</v>
      </c>
      <c r="E117" s="19">
        <v>0</v>
      </c>
      <c r="F117" s="19">
        <v>0</v>
      </c>
      <c r="G117" s="19">
        <v>70000</v>
      </c>
      <c r="H117" s="23">
        <v>30745.699999999997</v>
      </c>
      <c r="K117" s="19">
        <v>2020</v>
      </c>
      <c r="L117" s="19">
        <v>42.31</v>
      </c>
      <c r="M117" s="19">
        <v>0</v>
      </c>
      <c r="P117" s="6" t="s">
        <v>16</v>
      </c>
      <c r="Q117" s="16">
        <f t="shared" si="10"/>
        <v>38.49</v>
      </c>
      <c r="R117" s="19">
        <v>0</v>
      </c>
      <c r="S117" s="19">
        <v>0</v>
      </c>
      <c r="T117" s="19">
        <v>0</v>
      </c>
      <c r="U117" s="19">
        <v>0</v>
      </c>
      <c r="V117" s="19">
        <v>0</v>
      </c>
      <c r="W117" s="19">
        <v>0</v>
      </c>
      <c r="X117" s="19">
        <v>0</v>
      </c>
      <c r="Y117" s="19">
        <v>0</v>
      </c>
      <c r="Z117" s="19">
        <v>0</v>
      </c>
      <c r="AA117" s="19">
        <v>0</v>
      </c>
      <c r="AB117" s="19">
        <v>0</v>
      </c>
      <c r="AC117" s="19">
        <v>0</v>
      </c>
      <c r="AD117" s="19"/>
      <c r="AJ117" s="37" t="s">
        <v>85</v>
      </c>
      <c r="AK117" s="38">
        <v>43891</v>
      </c>
      <c r="AL117" s="39">
        <f t="shared" si="11"/>
        <v>30745.699999999997</v>
      </c>
      <c r="AM117" s="39">
        <v>12.2</v>
      </c>
      <c r="AN117" s="40">
        <f t="shared" si="12"/>
        <v>2</v>
      </c>
      <c r="AO117" s="41">
        <f t="shared" si="13"/>
        <v>24422.98</v>
      </c>
      <c r="AP117" s="42">
        <v>43160</v>
      </c>
    </row>
    <row r="118" spans="2:42" ht="15">
      <c r="B118" s="19">
        <v>2021</v>
      </c>
      <c r="C118" s="19">
        <v>77053.43</v>
      </c>
      <c r="D118" s="19">
        <v>0</v>
      </c>
      <c r="E118" s="19">
        <v>0</v>
      </c>
      <c r="F118" s="19">
        <v>0</v>
      </c>
      <c r="G118" s="19">
        <v>70000</v>
      </c>
      <c r="H118" s="23">
        <v>7053.429999999993</v>
      </c>
      <c r="K118" s="19">
        <v>2021</v>
      </c>
      <c r="L118" s="19">
        <v>32.36</v>
      </c>
      <c r="M118" s="19">
        <v>0</v>
      </c>
      <c r="P118" s="6" t="s">
        <v>68</v>
      </c>
      <c r="Q118" s="16">
        <f t="shared" si="10"/>
        <v>155.5</v>
      </c>
      <c r="R118" s="19">
        <v>0</v>
      </c>
      <c r="S118" s="19">
        <v>0</v>
      </c>
      <c r="T118" s="19">
        <v>0</v>
      </c>
      <c r="U118" s="19">
        <v>0</v>
      </c>
      <c r="V118" s="19">
        <v>0</v>
      </c>
      <c r="W118" s="19">
        <v>0</v>
      </c>
      <c r="X118" s="19">
        <v>0</v>
      </c>
      <c r="Y118" s="19">
        <v>0</v>
      </c>
      <c r="Z118" s="19">
        <v>0</v>
      </c>
      <c r="AA118" s="19">
        <v>0</v>
      </c>
      <c r="AB118" s="19">
        <v>0</v>
      </c>
      <c r="AC118" s="19">
        <v>0</v>
      </c>
      <c r="AD118" s="19"/>
      <c r="AJ118" s="37" t="s">
        <v>85</v>
      </c>
      <c r="AK118" s="38">
        <v>44256</v>
      </c>
      <c r="AL118" s="39">
        <f t="shared" si="11"/>
        <v>7053.429999999993</v>
      </c>
      <c r="AM118" s="39">
        <v>12.2</v>
      </c>
      <c r="AN118" s="40">
        <f t="shared" si="12"/>
        <v>3</v>
      </c>
      <c r="AO118" s="41">
        <f t="shared" si="13"/>
        <v>4993.69</v>
      </c>
      <c r="AP118" s="42">
        <v>43160</v>
      </c>
    </row>
    <row r="119" spans="2:42" ht="15">
      <c r="B119" s="19">
        <v>2022</v>
      </c>
      <c r="C119" s="19">
        <v>4854708</v>
      </c>
      <c r="D119" s="19">
        <v>0</v>
      </c>
      <c r="E119" s="19">
        <v>0</v>
      </c>
      <c r="F119" s="19">
        <v>0</v>
      </c>
      <c r="G119" s="19">
        <v>70000</v>
      </c>
      <c r="H119" s="23">
        <v>4784708</v>
      </c>
      <c r="K119" s="19">
        <v>2022</v>
      </c>
      <c r="L119" s="19">
        <v>10.93</v>
      </c>
      <c r="M119" s="19">
        <v>197.83</v>
      </c>
      <c r="P119" s="6" t="s">
        <v>13</v>
      </c>
      <c r="Q119" s="16">
        <f t="shared" si="10"/>
        <v>155.5</v>
      </c>
      <c r="R119" s="19">
        <v>0</v>
      </c>
      <c r="S119" s="19">
        <v>0</v>
      </c>
      <c r="T119" s="19">
        <v>0</v>
      </c>
      <c r="U119" s="19">
        <v>0</v>
      </c>
      <c r="V119" s="19">
        <v>0</v>
      </c>
      <c r="W119" s="19">
        <v>0</v>
      </c>
      <c r="X119" s="19">
        <v>0</v>
      </c>
      <c r="Y119" s="19">
        <v>0</v>
      </c>
      <c r="Z119" s="19">
        <v>0</v>
      </c>
      <c r="AA119" s="19">
        <v>0</v>
      </c>
      <c r="AB119" s="19">
        <v>0</v>
      </c>
      <c r="AC119" s="19">
        <v>0</v>
      </c>
      <c r="AD119" s="19"/>
      <c r="AJ119" s="37" t="s">
        <v>85</v>
      </c>
      <c r="AK119" s="38">
        <v>44621</v>
      </c>
      <c r="AL119" s="39">
        <f t="shared" si="11"/>
        <v>4784708</v>
      </c>
      <c r="AM119" s="39">
        <v>12.2</v>
      </c>
      <c r="AN119" s="40">
        <f t="shared" si="12"/>
        <v>4</v>
      </c>
      <c r="AO119" s="41">
        <f t="shared" si="13"/>
        <v>3019145.28</v>
      </c>
      <c r="AP119" s="42">
        <v>43160</v>
      </c>
    </row>
    <row r="120" spans="2:42" ht="15">
      <c r="B120" s="19">
        <v>2023</v>
      </c>
      <c r="C120" s="19">
        <v>4179911</v>
      </c>
      <c r="D120" s="19">
        <v>0</v>
      </c>
      <c r="E120" s="19">
        <v>0</v>
      </c>
      <c r="F120" s="19">
        <v>0</v>
      </c>
      <c r="G120" s="19">
        <v>70000</v>
      </c>
      <c r="H120" s="23">
        <v>4109911</v>
      </c>
      <c r="K120" s="19">
        <v>2023</v>
      </c>
      <c r="L120" s="19">
        <v>0</v>
      </c>
      <c r="M120" s="19">
        <v>171.25</v>
      </c>
      <c r="P120" s="6" t="s">
        <v>14</v>
      </c>
      <c r="Q120" s="16">
        <f t="shared" si="10"/>
        <v>155.5</v>
      </c>
      <c r="R120" s="19">
        <v>0</v>
      </c>
      <c r="S120" s="19">
        <v>0</v>
      </c>
      <c r="T120" s="19">
        <v>0</v>
      </c>
      <c r="U120" s="19">
        <v>0</v>
      </c>
      <c r="V120" s="19">
        <v>0</v>
      </c>
      <c r="W120" s="19">
        <v>0</v>
      </c>
      <c r="X120" s="19">
        <v>0</v>
      </c>
      <c r="Y120" s="19">
        <v>0</v>
      </c>
      <c r="Z120" s="19">
        <v>0</v>
      </c>
      <c r="AA120" s="19">
        <v>0</v>
      </c>
      <c r="AB120" s="19">
        <v>0</v>
      </c>
      <c r="AC120" s="19">
        <v>0</v>
      </c>
      <c r="AD120" s="19"/>
      <c r="AJ120" s="37" t="s">
        <v>85</v>
      </c>
      <c r="AK120" s="38">
        <v>44986</v>
      </c>
      <c r="AL120" s="39">
        <f t="shared" si="11"/>
        <v>4109911</v>
      </c>
      <c r="AM120" s="39">
        <v>12.2</v>
      </c>
      <c r="AN120" s="40">
        <f t="shared" si="12"/>
        <v>5</v>
      </c>
      <c r="AO120" s="41">
        <f t="shared" si="13"/>
        <v>2311362.87</v>
      </c>
      <c r="AP120" s="42">
        <v>43160</v>
      </c>
    </row>
    <row r="121" spans="2:42" ht="15">
      <c r="B121" s="19">
        <v>2024</v>
      </c>
      <c r="C121" s="19">
        <v>1684318</v>
      </c>
      <c r="D121" s="19">
        <v>0</v>
      </c>
      <c r="E121" s="19">
        <v>0</v>
      </c>
      <c r="F121" s="19">
        <v>0</v>
      </c>
      <c r="G121" s="19">
        <v>35000</v>
      </c>
      <c r="H121" s="23">
        <v>1649318</v>
      </c>
      <c r="K121" s="19">
        <v>2024</v>
      </c>
      <c r="L121" s="19">
        <v>0</v>
      </c>
      <c r="M121" s="19">
        <v>84.04</v>
      </c>
      <c r="P121" s="6" t="s">
        <v>17</v>
      </c>
      <c r="Q121" s="16">
        <f t="shared" si="10"/>
        <v>90.5</v>
      </c>
      <c r="R121" s="19">
        <v>0</v>
      </c>
      <c r="S121" s="19">
        <v>0</v>
      </c>
      <c r="T121" s="19">
        <v>0</v>
      </c>
      <c r="U121" s="19">
        <v>0</v>
      </c>
      <c r="V121" s="19">
        <v>0</v>
      </c>
      <c r="W121" s="19">
        <v>0</v>
      </c>
      <c r="X121" s="19">
        <v>0</v>
      </c>
      <c r="Y121" s="19">
        <v>0</v>
      </c>
      <c r="Z121" s="19">
        <v>0</v>
      </c>
      <c r="AA121" s="19">
        <v>0</v>
      </c>
      <c r="AB121" s="19">
        <v>0</v>
      </c>
      <c r="AC121" s="19">
        <v>0</v>
      </c>
      <c r="AD121" s="19"/>
      <c r="AJ121" s="37" t="s">
        <v>85</v>
      </c>
      <c r="AK121" s="38">
        <v>45352</v>
      </c>
      <c r="AL121" s="39">
        <f t="shared" si="11"/>
        <v>1649318</v>
      </c>
      <c r="AM121" s="39">
        <v>12.2</v>
      </c>
      <c r="AN121" s="40">
        <f t="shared" si="12"/>
        <v>6</v>
      </c>
      <c r="AO121" s="41">
        <f t="shared" si="13"/>
        <v>826698.7</v>
      </c>
      <c r="AP121" s="42">
        <v>43160</v>
      </c>
    </row>
    <row r="122" spans="2:42" ht="15">
      <c r="B122" s="19">
        <v>2025</v>
      </c>
      <c r="C122" s="19">
        <v>1966187</v>
      </c>
      <c r="D122" s="19">
        <v>0</v>
      </c>
      <c r="E122" s="19">
        <v>0</v>
      </c>
      <c r="F122" s="19">
        <v>0</v>
      </c>
      <c r="G122" s="19">
        <v>35000</v>
      </c>
      <c r="H122" s="23">
        <v>1931187</v>
      </c>
      <c r="K122" s="19">
        <v>2025</v>
      </c>
      <c r="L122" s="19">
        <v>0</v>
      </c>
      <c r="M122" s="19">
        <v>94.86</v>
      </c>
      <c r="P122" s="6" t="s">
        <v>10</v>
      </c>
      <c r="Q122" s="16">
        <f t="shared" si="10"/>
        <v>90.5</v>
      </c>
      <c r="R122" s="19">
        <v>0</v>
      </c>
      <c r="S122" s="19">
        <v>0</v>
      </c>
      <c r="T122" s="19">
        <v>0</v>
      </c>
      <c r="U122" s="19">
        <v>0</v>
      </c>
      <c r="V122" s="19">
        <v>0</v>
      </c>
      <c r="W122" s="19">
        <v>0</v>
      </c>
      <c r="X122" s="19">
        <v>0</v>
      </c>
      <c r="Y122" s="19">
        <v>0</v>
      </c>
      <c r="Z122" s="19">
        <v>0</v>
      </c>
      <c r="AA122" s="19">
        <v>0</v>
      </c>
      <c r="AB122" s="19">
        <v>0</v>
      </c>
      <c r="AC122" s="19">
        <v>0</v>
      </c>
      <c r="AD122" s="19"/>
      <c r="AJ122" s="37" t="s">
        <v>85</v>
      </c>
      <c r="AK122" s="38">
        <v>45717</v>
      </c>
      <c r="AL122" s="39">
        <f t="shared" si="11"/>
        <v>1931187</v>
      </c>
      <c r="AM122" s="39">
        <v>12.2</v>
      </c>
      <c r="AN122" s="40">
        <f t="shared" si="12"/>
        <v>7</v>
      </c>
      <c r="AO122" s="41">
        <f t="shared" si="13"/>
        <v>862728.87</v>
      </c>
      <c r="AP122" s="42">
        <v>43160</v>
      </c>
    </row>
    <row r="123" spans="2:42" ht="15">
      <c r="B123" s="19">
        <v>2026</v>
      </c>
      <c r="C123" s="19">
        <v>973559.1</v>
      </c>
      <c r="D123" s="19">
        <v>0</v>
      </c>
      <c r="E123" s="19">
        <v>0</v>
      </c>
      <c r="F123" s="19">
        <v>0</v>
      </c>
      <c r="G123" s="19">
        <v>35000</v>
      </c>
      <c r="H123" s="23">
        <v>938559.1</v>
      </c>
      <c r="K123" s="19">
        <v>2026</v>
      </c>
      <c r="L123" s="19">
        <v>0</v>
      </c>
      <c r="M123" s="19">
        <v>46.97</v>
      </c>
      <c r="P123" s="6" t="s">
        <v>7</v>
      </c>
      <c r="Q123" s="16">
        <f t="shared" si="10"/>
        <v>90.5</v>
      </c>
      <c r="R123" s="19">
        <v>14.2868</v>
      </c>
      <c r="S123" s="19">
        <v>0</v>
      </c>
      <c r="T123" s="19">
        <v>0</v>
      </c>
      <c r="U123" s="19">
        <v>0</v>
      </c>
      <c r="V123" s="19">
        <v>15205.21</v>
      </c>
      <c r="W123" s="19">
        <v>13162.27</v>
      </c>
      <c r="X123" s="19">
        <v>7939.259</v>
      </c>
      <c r="Y123" s="19">
        <v>9737.379</v>
      </c>
      <c r="Z123" s="19">
        <v>4821.47</v>
      </c>
      <c r="AA123" s="19">
        <v>4343.122</v>
      </c>
      <c r="AB123" s="19">
        <v>3321.754</v>
      </c>
      <c r="AC123" s="19">
        <v>1121.965</v>
      </c>
      <c r="AD123" s="19"/>
      <c r="AJ123" s="37" t="s">
        <v>85</v>
      </c>
      <c r="AK123" s="38">
        <v>46082</v>
      </c>
      <c r="AL123" s="39">
        <f t="shared" si="11"/>
        <v>938559.1</v>
      </c>
      <c r="AM123" s="39">
        <v>12.2</v>
      </c>
      <c r="AN123" s="40">
        <f t="shared" si="12"/>
        <v>8</v>
      </c>
      <c r="AO123" s="41">
        <f t="shared" si="13"/>
        <v>373696.28</v>
      </c>
      <c r="AP123" s="42">
        <v>43160</v>
      </c>
    </row>
    <row r="124" spans="2:42" ht="15">
      <c r="B124" s="19">
        <v>2027</v>
      </c>
      <c r="C124" s="19">
        <v>876970.1</v>
      </c>
      <c r="D124" s="19">
        <v>0</v>
      </c>
      <c r="E124" s="19">
        <v>0</v>
      </c>
      <c r="F124" s="19">
        <v>0</v>
      </c>
      <c r="G124" s="19">
        <v>35000</v>
      </c>
      <c r="H124" s="23">
        <v>841970.1</v>
      </c>
      <c r="K124" s="19">
        <v>2027</v>
      </c>
      <c r="L124" s="19">
        <v>0</v>
      </c>
      <c r="M124" s="19">
        <v>42.31</v>
      </c>
      <c r="P124" s="6" t="s">
        <v>18</v>
      </c>
      <c r="Q124" s="16">
        <f t="shared" si="10"/>
        <v>40.5</v>
      </c>
      <c r="R124" s="19">
        <v>0</v>
      </c>
      <c r="S124" s="19">
        <v>0</v>
      </c>
      <c r="T124" s="19">
        <v>0</v>
      </c>
      <c r="U124" s="19">
        <v>0</v>
      </c>
      <c r="V124" s="19">
        <v>0</v>
      </c>
      <c r="W124" s="19">
        <v>0</v>
      </c>
      <c r="X124" s="19">
        <v>0</v>
      </c>
      <c r="Y124" s="19">
        <v>0</v>
      </c>
      <c r="Z124" s="19">
        <v>0</v>
      </c>
      <c r="AA124" s="19">
        <v>0</v>
      </c>
      <c r="AB124" s="19">
        <v>0</v>
      </c>
      <c r="AC124" s="19">
        <v>0</v>
      </c>
      <c r="AD124" s="19"/>
      <c r="AJ124" s="37" t="s">
        <v>85</v>
      </c>
      <c r="AK124" s="38">
        <v>46447</v>
      </c>
      <c r="AL124" s="39">
        <f t="shared" si="11"/>
        <v>841970.1</v>
      </c>
      <c r="AM124" s="39">
        <v>12.2</v>
      </c>
      <c r="AN124" s="40">
        <f t="shared" si="12"/>
        <v>9</v>
      </c>
      <c r="AO124" s="41">
        <f t="shared" si="13"/>
        <v>298786.49</v>
      </c>
      <c r="AP124" s="42">
        <v>43160</v>
      </c>
    </row>
    <row r="125" spans="2:42" ht="15">
      <c r="B125" s="19">
        <v>2028</v>
      </c>
      <c r="C125" s="19">
        <v>670733.9</v>
      </c>
      <c r="D125" s="19">
        <v>0</v>
      </c>
      <c r="E125" s="19">
        <v>0</v>
      </c>
      <c r="F125" s="19">
        <v>0</v>
      </c>
      <c r="G125" s="19">
        <v>35000</v>
      </c>
      <c r="H125" s="23">
        <v>635733.9</v>
      </c>
      <c r="K125" s="19">
        <v>2028</v>
      </c>
      <c r="L125" s="19">
        <v>0</v>
      </c>
      <c r="M125" s="19">
        <v>32.36</v>
      </c>
      <c r="P125" s="6" t="s">
        <v>11</v>
      </c>
      <c r="Q125" s="16">
        <f t="shared" si="10"/>
        <v>40.5</v>
      </c>
      <c r="R125" s="19">
        <v>0</v>
      </c>
      <c r="S125" s="19">
        <v>0</v>
      </c>
      <c r="T125" s="19">
        <v>0</v>
      </c>
      <c r="U125" s="19">
        <v>0</v>
      </c>
      <c r="V125" s="19">
        <v>0</v>
      </c>
      <c r="W125" s="19">
        <v>0</v>
      </c>
      <c r="X125" s="19">
        <v>0</v>
      </c>
      <c r="Y125" s="19">
        <v>0</v>
      </c>
      <c r="Z125" s="19">
        <v>0</v>
      </c>
      <c r="AA125" s="19">
        <v>0</v>
      </c>
      <c r="AB125" s="19">
        <v>0</v>
      </c>
      <c r="AC125" s="19">
        <v>0</v>
      </c>
      <c r="AD125" s="19"/>
      <c r="AJ125" s="37" t="s">
        <v>85</v>
      </c>
      <c r="AK125" s="38">
        <v>46813</v>
      </c>
      <c r="AL125" s="39">
        <f t="shared" si="11"/>
        <v>635733.9</v>
      </c>
      <c r="AM125" s="39">
        <v>12.2</v>
      </c>
      <c r="AN125" s="40">
        <f t="shared" si="12"/>
        <v>10</v>
      </c>
      <c r="AO125" s="41">
        <f t="shared" si="13"/>
        <v>201069.78</v>
      </c>
      <c r="AP125" s="42">
        <v>43160</v>
      </c>
    </row>
    <row r="126" spans="2:42" ht="15">
      <c r="B126" s="19">
        <v>2029</v>
      </c>
      <c r="C126" s="19">
        <v>226548.9</v>
      </c>
      <c r="D126" s="19">
        <v>0</v>
      </c>
      <c r="E126" s="19">
        <v>0</v>
      </c>
      <c r="F126" s="19">
        <v>0</v>
      </c>
      <c r="G126" s="19">
        <v>35000</v>
      </c>
      <c r="H126" s="23">
        <v>191548.9</v>
      </c>
      <c r="K126" s="19">
        <v>2029</v>
      </c>
      <c r="L126" s="19">
        <v>0</v>
      </c>
      <c r="M126" s="19">
        <v>10.93</v>
      </c>
      <c r="P126" s="6" t="s">
        <v>8</v>
      </c>
      <c r="Q126" s="16">
        <f t="shared" si="10"/>
        <v>40.5</v>
      </c>
      <c r="R126" s="19">
        <v>4364.02</v>
      </c>
      <c r="S126" s="19">
        <v>882.0966</v>
      </c>
      <c r="T126" s="19">
        <v>794.5818</v>
      </c>
      <c r="U126" s="19">
        <v>607.7208</v>
      </c>
      <c r="V126" s="19">
        <v>68148.00540000001</v>
      </c>
      <c r="W126" s="19">
        <v>58814.1</v>
      </c>
      <c r="X126" s="19">
        <v>19661.16</v>
      </c>
      <c r="Y126" s="19">
        <v>22114.71</v>
      </c>
      <c r="Z126" s="19">
        <v>10950.12</v>
      </c>
      <c r="AA126" s="19">
        <v>9863.73</v>
      </c>
      <c r="AB126" s="19">
        <v>7544.087</v>
      </c>
      <c r="AC126" s="19">
        <v>2548.111</v>
      </c>
      <c r="AD126" s="19"/>
      <c r="AJ126" s="37" t="s">
        <v>85</v>
      </c>
      <c r="AK126" s="38">
        <v>47178</v>
      </c>
      <c r="AL126" s="39">
        <f t="shared" si="11"/>
        <v>191548.9</v>
      </c>
      <c r="AM126" s="39">
        <v>12.2</v>
      </c>
      <c r="AN126" s="40">
        <f t="shared" si="12"/>
        <v>11</v>
      </c>
      <c r="AO126" s="41">
        <f t="shared" si="13"/>
        <v>53995.58</v>
      </c>
      <c r="AP126" s="42">
        <v>43160</v>
      </c>
    </row>
    <row r="127" spans="2:42" ht="15">
      <c r="B127" s="19"/>
      <c r="C127" s="19"/>
      <c r="D127" s="19"/>
      <c r="E127" s="19"/>
      <c r="F127" s="19"/>
      <c r="G127" s="19"/>
      <c r="H127" s="23"/>
      <c r="K127" s="19"/>
      <c r="L127" s="19"/>
      <c r="M127" s="2">
        <f>SUM(M115:M126)</f>
        <v>680.55</v>
      </c>
      <c r="P127" s="6" t="s">
        <v>19</v>
      </c>
      <c r="Q127" s="16">
        <f t="shared" si="10"/>
        <v>18.7</v>
      </c>
      <c r="R127" s="19">
        <v>0</v>
      </c>
      <c r="S127" s="19">
        <v>0</v>
      </c>
      <c r="T127" s="19">
        <v>0</v>
      </c>
      <c r="U127" s="19">
        <v>0</v>
      </c>
      <c r="V127" s="19">
        <v>0</v>
      </c>
      <c r="W127" s="19">
        <v>0</v>
      </c>
      <c r="X127" s="19">
        <v>0</v>
      </c>
      <c r="Y127" s="19">
        <v>0</v>
      </c>
      <c r="Z127" s="19">
        <v>0</v>
      </c>
      <c r="AA127" s="19">
        <v>0</v>
      </c>
      <c r="AB127" s="19">
        <v>0</v>
      </c>
      <c r="AC127" s="19">
        <v>0</v>
      </c>
      <c r="AD127" s="19"/>
      <c r="AJ127" s="37" t="s">
        <v>85</v>
      </c>
      <c r="AK127" s="38">
        <v>47543</v>
      </c>
      <c r="AL127" s="39">
        <f t="shared" si="11"/>
        <v>0</v>
      </c>
      <c r="AM127" s="39">
        <v>12.2</v>
      </c>
      <c r="AN127" s="40">
        <f t="shared" si="12"/>
        <v>12</v>
      </c>
      <c r="AO127" s="41">
        <f t="shared" si="13"/>
        <v>0</v>
      </c>
      <c r="AP127" s="42">
        <v>43160</v>
      </c>
    </row>
    <row r="128" spans="2:42" ht="15">
      <c r="B128" s="6"/>
      <c r="C128" s="6"/>
      <c r="D128" s="6"/>
      <c r="E128" s="6"/>
      <c r="F128" s="6"/>
      <c r="G128" s="6"/>
      <c r="H128" s="6"/>
      <c r="P128" s="6" t="s">
        <v>12</v>
      </c>
      <c r="Q128" s="16">
        <f t="shared" si="10"/>
        <v>18.7</v>
      </c>
      <c r="R128" s="19">
        <v>0</v>
      </c>
      <c r="S128" s="19">
        <v>0</v>
      </c>
      <c r="T128" s="19">
        <v>0</v>
      </c>
      <c r="U128" s="19">
        <v>0</v>
      </c>
      <c r="V128" s="19">
        <v>0</v>
      </c>
      <c r="W128" s="19">
        <v>0</v>
      </c>
      <c r="X128" s="19">
        <v>0</v>
      </c>
      <c r="Y128" s="19">
        <v>0</v>
      </c>
      <c r="Z128" s="19">
        <v>0</v>
      </c>
      <c r="AA128" s="19">
        <v>0</v>
      </c>
      <c r="AB128" s="19">
        <v>0</v>
      </c>
      <c r="AC128" s="19">
        <v>0</v>
      </c>
      <c r="AD128" s="19"/>
      <c r="AJ128" s="37" t="s">
        <v>85</v>
      </c>
      <c r="AK128" s="38">
        <v>47908</v>
      </c>
      <c r="AL128" s="39">
        <f t="shared" si="11"/>
        <v>0</v>
      </c>
      <c r="AM128" s="39">
        <v>12.2</v>
      </c>
      <c r="AN128" s="40">
        <f t="shared" si="12"/>
        <v>13</v>
      </c>
      <c r="AO128" s="41">
        <f t="shared" si="13"/>
        <v>0</v>
      </c>
      <c r="AP128" s="42">
        <v>43160</v>
      </c>
    </row>
    <row r="129" spans="2:42" ht="15">
      <c r="B129" s="6"/>
      <c r="C129" s="6"/>
      <c r="D129" s="6"/>
      <c r="E129" s="6"/>
      <c r="F129" s="6"/>
      <c r="G129" s="6"/>
      <c r="H129" s="6"/>
      <c r="P129" s="6" t="s">
        <v>9</v>
      </c>
      <c r="Q129" s="16">
        <f t="shared" si="10"/>
        <v>18.7</v>
      </c>
      <c r="R129" s="19">
        <v>15716.1</v>
      </c>
      <c r="S129" s="19">
        <v>4070.42</v>
      </c>
      <c r="T129" s="19">
        <v>3666.585</v>
      </c>
      <c r="U129" s="19">
        <v>2804.318</v>
      </c>
      <c r="V129" s="19">
        <v>38430.0438</v>
      </c>
      <c r="W129" s="19">
        <v>32446.74</v>
      </c>
      <c r="X129" s="19">
        <v>9066.235</v>
      </c>
      <c r="Y129" s="19">
        <v>10123.46</v>
      </c>
      <c r="Z129" s="19">
        <v>5012.638</v>
      </c>
      <c r="AA129" s="19">
        <v>4515.323</v>
      </c>
      <c r="AB129" s="19">
        <v>3453.459</v>
      </c>
      <c r="AC129" s="19">
        <v>1166.45</v>
      </c>
      <c r="AD129" s="19"/>
      <c r="AJ129" s="37" t="s">
        <v>85</v>
      </c>
      <c r="AK129" s="38">
        <v>48274</v>
      </c>
      <c r="AL129" s="39">
        <f t="shared" si="11"/>
        <v>0</v>
      </c>
      <c r="AM129" s="39">
        <v>12.2</v>
      </c>
      <c r="AN129" s="40">
        <f t="shared" si="12"/>
        <v>14</v>
      </c>
      <c r="AO129" s="41">
        <f t="shared" si="13"/>
        <v>0</v>
      </c>
      <c r="AP129" s="42">
        <v>43160</v>
      </c>
    </row>
    <row r="130" spans="18:42" ht="15">
      <c r="R130" s="2">
        <f>SUMPRODUCT($Q$55:$Q$69,R115:R129)</f>
        <v>471926.83540000004</v>
      </c>
      <c r="S130" s="2">
        <f aca="true" t="shared" si="14" ref="S130:AC130">SUMPRODUCT($Q$55:$Q$69,S115:S129)</f>
        <v>111841.76629999999</v>
      </c>
      <c r="T130" s="2">
        <f t="shared" si="14"/>
        <v>100745.70240000001</v>
      </c>
      <c r="U130" s="2">
        <f t="shared" si="14"/>
        <v>77053.439</v>
      </c>
      <c r="V130" s="2">
        <f t="shared" si="14"/>
        <v>4854707.542760001</v>
      </c>
      <c r="W130" s="2">
        <f t="shared" si="14"/>
        <v>4179910.523</v>
      </c>
      <c r="X130" s="2">
        <f t="shared" si="14"/>
        <v>1684318.514</v>
      </c>
      <c r="Y130" s="2">
        <f t="shared" si="14"/>
        <v>1966187.2565000001</v>
      </c>
      <c r="Z130" s="2">
        <f t="shared" si="14"/>
        <v>973559.2256</v>
      </c>
      <c r="AA130" s="2">
        <f t="shared" si="14"/>
        <v>876970.1461</v>
      </c>
      <c r="AB130" s="2">
        <f t="shared" si="14"/>
        <v>670733.9438</v>
      </c>
      <c r="AC130" s="2">
        <f t="shared" si="14"/>
        <v>226548.94299999997</v>
      </c>
      <c r="AD130" s="2"/>
      <c r="AJ130" s="37" t="s">
        <v>85</v>
      </c>
      <c r="AK130" s="38">
        <v>48639</v>
      </c>
      <c r="AL130" s="39">
        <f t="shared" si="11"/>
        <v>0</v>
      </c>
      <c r="AM130" s="39">
        <v>12.2</v>
      </c>
      <c r="AN130" s="40">
        <f t="shared" si="12"/>
        <v>15</v>
      </c>
      <c r="AO130" s="41">
        <f t="shared" si="13"/>
        <v>0</v>
      </c>
      <c r="AP130" s="42">
        <v>43160</v>
      </c>
    </row>
    <row r="131" spans="36:42" ht="15.75" thickBot="1">
      <c r="AJ131" s="43" t="s">
        <v>85</v>
      </c>
      <c r="AK131" s="38">
        <v>49004</v>
      </c>
      <c r="AL131" s="39">
        <f t="shared" si="11"/>
        <v>0</v>
      </c>
      <c r="AM131" s="39">
        <v>12.2</v>
      </c>
      <c r="AN131" s="40">
        <f t="shared" si="12"/>
        <v>16</v>
      </c>
      <c r="AO131" s="41">
        <f t="shared" si="13"/>
        <v>0</v>
      </c>
      <c r="AP131" s="42">
        <v>43160</v>
      </c>
    </row>
    <row r="132" spans="37:41" ht="15.75" thickTop="1">
      <c r="AK132" s="38"/>
      <c r="AL132" s="39">
        <f>SUM(AL115:AL131)</f>
        <v>15564503.629999999</v>
      </c>
      <c r="AO132" s="49">
        <f>SUM(AO115:AO131)</f>
        <v>8416119.38</v>
      </c>
    </row>
    <row r="133" ht="15">
      <c r="AL133" s="48">
        <f>SUM(H115:H126)</f>
        <v>15564503.629999999</v>
      </c>
    </row>
    <row r="134" spans="38:41" ht="15">
      <c r="AL134" s="46">
        <f>AL132-AL133</f>
        <v>0</v>
      </c>
      <c r="AO134" s="46">
        <f>D43</f>
        <v>7500997.666155927</v>
      </c>
    </row>
    <row r="135" spans="37:42" ht="15">
      <c r="AK135" s="51"/>
      <c r="AL135" s="44"/>
      <c r="AM135" s="53"/>
      <c r="AN135" s="44"/>
      <c r="AO135" s="51"/>
      <c r="AP135" s="51"/>
    </row>
    <row r="136" spans="37:42" ht="15">
      <c r="AK136" s="51"/>
      <c r="AL136" s="52"/>
      <c r="AM136" s="52"/>
      <c r="AN136" s="54"/>
      <c r="AO136" s="51"/>
      <c r="AP136" s="51"/>
    </row>
    <row r="137" spans="37:42" ht="15">
      <c r="AK137" s="51"/>
      <c r="AL137" s="55"/>
      <c r="AM137" s="55"/>
      <c r="AN137" s="45"/>
      <c r="AO137" s="51"/>
      <c r="AP137" s="51"/>
    </row>
    <row r="141" ht="15">
      <c r="AL141" s="50"/>
    </row>
    <row r="143" spans="1:36" ht="15.75" thickBot="1">
      <c r="A143" s="2" t="s">
        <v>60</v>
      </c>
      <c r="K143" s="2" t="s">
        <v>73</v>
      </c>
      <c r="P143" s="2" t="s">
        <v>69</v>
      </c>
      <c r="AJ143" s="1" t="s">
        <v>45</v>
      </c>
    </row>
    <row r="144" spans="1:42" ht="16.5" thickBot="1" thickTop="1">
      <c r="A144" s="2" t="s">
        <v>45</v>
      </c>
      <c r="B144" s="19"/>
      <c r="C144" s="19" t="s">
        <v>50</v>
      </c>
      <c r="D144" s="19" t="s">
        <v>51</v>
      </c>
      <c r="E144" s="19" t="s">
        <v>52</v>
      </c>
      <c r="F144" s="19" t="s">
        <v>53</v>
      </c>
      <c r="G144" s="19" t="s">
        <v>54</v>
      </c>
      <c r="H144" s="26" t="s">
        <v>55</v>
      </c>
      <c r="K144" s="19"/>
      <c r="L144" s="19" t="s">
        <v>71</v>
      </c>
      <c r="M144" s="19" t="s">
        <v>72</v>
      </c>
      <c r="P144" s="6"/>
      <c r="Q144" s="15" t="s">
        <v>36</v>
      </c>
      <c r="R144" s="19">
        <v>2018</v>
      </c>
      <c r="S144" s="19">
        <v>2019</v>
      </c>
      <c r="T144" s="19">
        <v>2020</v>
      </c>
      <c r="U144" s="19">
        <v>2021</v>
      </c>
      <c r="V144" s="19">
        <v>2022</v>
      </c>
      <c r="W144" s="19">
        <v>2023</v>
      </c>
      <c r="X144" s="19">
        <v>2024</v>
      </c>
      <c r="Y144" s="19">
        <v>2025</v>
      </c>
      <c r="Z144" s="19">
        <v>2026</v>
      </c>
      <c r="AA144" s="19">
        <v>2027</v>
      </c>
      <c r="AB144" s="19">
        <v>2028</v>
      </c>
      <c r="AC144" s="19">
        <v>2029</v>
      </c>
      <c r="AD144" s="19">
        <v>2030</v>
      </c>
      <c r="AE144" s="19">
        <v>2031</v>
      </c>
      <c r="AF144" s="19">
        <v>2032</v>
      </c>
      <c r="AG144" s="19">
        <v>2033</v>
      </c>
      <c r="AH144" s="19">
        <v>2034</v>
      </c>
      <c r="AI144" s="19"/>
      <c r="AJ144" s="29" t="s">
        <v>78</v>
      </c>
      <c r="AK144" s="30" t="s">
        <v>79</v>
      </c>
      <c r="AL144" s="31" t="s">
        <v>80</v>
      </c>
      <c r="AM144" s="31" t="s">
        <v>81</v>
      </c>
      <c r="AN144" s="31" t="s">
        <v>82</v>
      </c>
      <c r="AO144" s="32" t="s">
        <v>83</v>
      </c>
      <c r="AP144" s="33" t="s">
        <v>84</v>
      </c>
    </row>
    <row r="145" spans="2:43" ht="15.75" thickTop="1">
      <c r="B145" s="19">
        <v>2018</v>
      </c>
      <c r="C145" s="19">
        <v>3320767</v>
      </c>
      <c r="D145" s="19">
        <v>94282.04</v>
      </c>
      <c r="E145" s="19">
        <v>0</v>
      </c>
      <c r="F145" s="19">
        <v>0</v>
      </c>
      <c r="G145" s="19">
        <v>302000</v>
      </c>
      <c r="H145" s="26">
        <v>2924484.96</v>
      </c>
      <c r="K145" s="19">
        <v>2018</v>
      </c>
      <c r="L145" s="19">
        <v>466.57</v>
      </c>
      <c r="M145" s="19">
        <v>142.12</v>
      </c>
      <c r="P145" s="6" t="s">
        <v>56</v>
      </c>
      <c r="Q145" s="16">
        <f aca="true" t="shared" si="15" ref="Q145:Q159">INDEX($A$22:$F$36,MATCH(P145,$A$22:$A$36,0),6)</f>
        <v>97.97</v>
      </c>
      <c r="R145" s="19">
        <v>0</v>
      </c>
      <c r="S145" s="19">
        <v>0</v>
      </c>
      <c r="T145" s="19">
        <v>0</v>
      </c>
      <c r="U145" s="19">
        <v>0</v>
      </c>
      <c r="V145" s="19">
        <v>0</v>
      </c>
      <c r="W145" s="19">
        <v>0</v>
      </c>
      <c r="X145" s="19">
        <v>0</v>
      </c>
      <c r="Y145" s="19">
        <v>0</v>
      </c>
      <c r="Z145" s="19">
        <v>0</v>
      </c>
      <c r="AA145" s="19">
        <v>0</v>
      </c>
      <c r="AB145" s="19">
        <v>0</v>
      </c>
      <c r="AC145" s="19">
        <v>0</v>
      </c>
      <c r="AD145" s="19">
        <v>0</v>
      </c>
      <c r="AE145" s="19">
        <v>0</v>
      </c>
      <c r="AF145" s="19">
        <v>0</v>
      </c>
      <c r="AG145" s="19">
        <v>0</v>
      </c>
      <c r="AH145" s="19">
        <v>0</v>
      </c>
      <c r="AI145" s="19"/>
      <c r="AJ145" s="34" t="s">
        <v>85</v>
      </c>
      <c r="AK145" s="38">
        <v>43160</v>
      </c>
      <c r="AL145" s="39">
        <f>H145</f>
        <v>2924484.96</v>
      </c>
      <c r="AM145" s="35">
        <v>12.2</v>
      </c>
      <c r="AN145" s="31">
        <f>YEAR(AK145)-YEAR(AP145)</f>
        <v>0</v>
      </c>
      <c r="AO145" s="36">
        <f>ROUND(AL145/(1+AM145%)^AN145,2)</f>
        <v>2924484.96</v>
      </c>
      <c r="AP145" s="42">
        <v>43160</v>
      </c>
      <c r="AQ145" s="3"/>
    </row>
    <row r="146" spans="2:43" ht="15">
      <c r="B146" s="19">
        <v>2019</v>
      </c>
      <c r="C146" s="19">
        <v>2717628</v>
      </c>
      <c r="D146" s="19">
        <v>49504.36</v>
      </c>
      <c r="E146" s="19">
        <v>0</v>
      </c>
      <c r="F146" s="19">
        <v>0</v>
      </c>
      <c r="G146" s="19">
        <v>302000</v>
      </c>
      <c r="H146" s="26">
        <v>2366123.64</v>
      </c>
      <c r="K146" s="19">
        <v>2019</v>
      </c>
      <c r="L146" s="19">
        <v>230.51</v>
      </c>
      <c r="M146" s="19">
        <v>131.69</v>
      </c>
      <c r="P146" s="6" t="s">
        <v>15</v>
      </c>
      <c r="Q146" s="16">
        <f t="shared" si="15"/>
        <v>60.1</v>
      </c>
      <c r="R146" s="19">
        <v>7092.94</v>
      </c>
      <c r="S146" s="19">
        <v>7992.592</v>
      </c>
      <c r="T146" s="19">
        <v>15514.64</v>
      </c>
      <c r="U146" s="19">
        <v>14433.31</v>
      </c>
      <c r="V146" s="19">
        <v>10541.54</v>
      </c>
      <c r="W146" s="19">
        <v>0</v>
      </c>
      <c r="X146" s="19">
        <v>0</v>
      </c>
      <c r="Y146" s="19">
        <v>0</v>
      </c>
      <c r="Z146" s="19">
        <v>7808.683</v>
      </c>
      <c r="AA146" s="19">
        <v>0</v>
      </c>
      <c r="AB146" s="19">
        <v>0</v>
      </c>
      <c r="AC146" s="19">
        <v>0</v>
      </c>
      <c r="AD146" s="19">
        <v>0</v>
      </c>
      <c r="AE146" s="19">
        <v>0</v>
      </c>
      <c r="AF146" s="19">
        <v>0</v>
      </c>
      <c r="AG146" s="19">
        <v>0</v>
      </c>
      <c r="AH146" s="19">
        <v>0</v>
      </c>
      <c r="AI146" s="19"/>
      <c r="AJ146" s="37" t="s">
        <v>85</v>
      </c>
      <c r="AK146" s="38">
        <v>43525</v>
      </c>
      <c r="AL146" s="39">
        <f>H146</f>
        <v>2366123.64</v>
      </c>
      <c r="AM146" s="39">
        <v>12.2</v>
      </c>
      <c r="AN146" s="40">
        <f aca="true" t="shared" si="16" ref="AN146:AN161">YEAR(AK146)-YEAR(AP146)</f>
        <v>1</v>
      </c>
      <c r="AO146" s="41">
        <f aca="true" t="shared" si="17" ref="AO146:AO161">ROUND(AL146/(1+AM146%)^AN146,2)</f>
        <v>2108844.6</v>
      </c>
      <c r="AP146" s="42">
        <v>43160</v>
      </c>
      <c r="AQ146" s="3"/>
    </row>
    <row r="147" spans="2:43" ht="15">
      <c r="B147" s="19">
        <v>2020</v>
      </c>
      <c r="C147" s="19">
        <v>5087564</v>
      </c>
      <c r="D147" s="19">
        <v>11340.06</v>
      </c>
      <c r="E147" s="19">
        <v>0</v>
      </c>
      <c r="F147" s="19">
        <v>0</v>
      </c>
      <c r="G147" s="19">
        <v>302000</v>
      </c>
      <c r="H147" s="26">
        <v>4774223.94</v>
      </c>
      <c r="K147" s="19">
        <v>2020</v>
      </c>
      <c r="L147" s="19">
        <v>204.93</v>
      </c>
      <c r="M147" s="19">
        <v>272.87</v>
      </c>
      <c r="P147" s="6" t="s">
        <v>16</v>
      </c>
      <c r="Q147" s="16">
        <f t="shared" si="15"/>
        <v>38.49</v>
      </c>
      <c r="R147" s="19">
        <v>9504.963</v>
      </c>
      <c r="S147" s="19">
        <v>9132.216</v>
      </c>
      <c r="T147" s="19">
        <v>16194.89</v>
      </c>
      <c r="U147" s="19">
        <v>12131.3</v>
      </c>
      <c r="V147" s="19">
        <v>15972.28</v>
      </c>
      <c r="W147" s="19">
        <v>0</v>
      </c>
      <c r="X147" s="19">
        <v>0</v>
      </c>
      <c r="Y147" s="19">
        <v>0</v>
      </c>
      <c r="Z147" s="19">
        <v>404.05</v>
      </c>
      <c r="AA147" s="19">
        <v>0</v>
      </c>
      <c r="AB147" s="19">
        <v>0</v>
      </c>
      <c r="AC147" s="19">
        <v>0</v>
      </c>
      <c r="AD147" s="19">
        <v>0</v>
      </c>
      <c r="AE147" s="19">
        <v>0</v>
      </c>
      <c r="AF147" s="19">
        <v>0</v>
      </c>
      <c r="AG147" s="19">
        <v>0</v>
      </c>
      <c r="AH147" s="19">
        <v>0</v>
      </c>
      <c r="AI147" s="19"/>
      <c r="AJ147" s="37" t="s">
        <v>85</v>
      </c>
      <c r="AK147" s="38">
        <v>43891</v>
      </c>
      <c r="AL147" s="39">
        <f aca="true" t="shared" si="18" ref="AL147:AL158">H147</f>
        <v>4774223.94</v>
      </c>
      <c r="AM147" s="39">
        <v>12.2</v>
      </c>
      <c r="AN147" s="40">
        <f t="shared" si="16"/>
        <v>2</v>
      </c>
      <c r="AO147" s="41">
        <f t="shared" si="17"/>
        <v>3792425.62</v>
      </c>
      <c r="AP147" s="42">
        <v>43160</v>
      </c>
      <c r="AQ147" s="3"/>
    </row>
    <row r="148" spans="2:43" ht="15">
      <c r="B148" s="19">
        <v>2021</v>
      </c>
      <c r="C148" s="19">
        <v>5664043</v>
      </c>
      <c r="D148" s="19">
        <v>0</v>
      </c>
      <c r="E148" s="19">
        <v>0</v>
      </c>
      <c r="F148" s="19">
        <v>0</v>
      </c>
      <c r="G148" s="19">
        <v>302000</v>
      </c>
      <c r="H148" s="26">
        <v>5362043</v>
      </c>
      <c r="K148" s="19">
        <v>2021</v>
      </c>
      <c r="L148" s="19">
        <v>109.5</v>
      </c>
      <c r="M148" s="19">
        <v>269.02</v>
      </c>
      <c r="P148" s="6" t="s">
        <v>68</v>
      </c>
      <c r="Q148" s="16">
        <f t="shared" si="15"/>
        <v>155.5</v>
      </c>
      <c r="R148" s="19">
        <v>0</v>
      </c>
      <c r="S148" s="19">
        <v>0</v>
      </c>
      <c r="T148" s="19">
        <v>0</v>
      </c>
      <c r="U148" s="19">
        <v>0</v>
      </c>
      <c r="V148" s="19">
        <v>0</v>
      </c>
      <c r="W148" s="19">
        <v>0</v>
      </c>
      <c r="X148" s="19">
        <v>0</v>
      </c>
      <c r="Y148" s="19">
        <v>0</v>
      </c>
      <c r="Z148" s="19">
        <v>0</v>
      </c>
      <c r="AA148" s="19">
        <v>0</v>
      </c>
      <c r="AB148" s="19">
        <v>0</v>
      </c>
      <c r="AC148" s="19">
        <v>0</v>
      </c>
      <c r="AD148" s="19">
        <v>0</v>
      </c>
      <c r="AE148" s="19">
        <v>0</v>
      </c>
      <c r="AF148" s="19">
        <v>0</v>
      </c>
      <c r="AG148" s="19">
        <v>0</v>
      </c>
      <c r="AH148" s="19">
        <v>0</v>
      </c>
      <c r="AI148" s="19"/>
      <c r="AJ148" s="37" t="s">
        <v>85</v>
      </c>
      <c r="AK148" s="38">
        <v>44256</v>
      </c>
      <c r="AL148" s="39">
        <f t="shared" si="18"/>
        <v>5362043</v>
      </c>
      <c r="AM148" s="39">
        <v>12.2</v>
      </c>
      <c r="AN148" s="40">
        <f t="shared" si="16"/>
        <v>3</v>
      </c>
      <c r="AO148" s="41">
        <f t="shared" si="17"/>
        <v>3796223.05</v>
      </c>
      <c r="AP148" s="42">
        <v>43160</v>
      </c>
      <c r="AQ148" s="3"/>
    </row>
    <row r="149" spans="2:43" ht="15">
      <c r="B149" s="19">
        <v>2022</v>
      </c>
      <c r="C149" s="19">
        <v>5752863</v>
      </c>
      <c r="D149" s="19">
        <v>0</v>
      </c>
      <c r="E149" s="19">
        <v>0</v>
      </c>
      <c r="F149" s="19">
        <v>0</v>
      </c>
      <c r="G149" s="19">
        <v>302000</v>
      </c>
      <c r="H149" s="26">
        <v>5450863</v>
      </c>
      <c r="K149" s="19">
        <v>2022</v>
      </c>
      <c r="L149" s="19">
        <v>59.14</v>
      </c>
      <c r="M149" s="19">
        <v>295.08</v>
      </c>
      <c r="P149" s="6" t="s">
        <v>13</v>
      </c>
      <c r="Q149" s="16">
        <f t="shared" si="15"/>
        <v>155.5</v>
      </c>
      <c r="R149" s="19">
        <v>0</v>
      </c>
      <c r="S149" s="19">
        <v>0</v>
      </c>
      <c r="T149" s="19">
        <v>0</v>
      </c>
      <c r="U149" s="19">
        <v>0</v>
      </c>
      <c r="V149" s="19">
        <v>0</v>
      </c>
      <c r="W149" s="19">
        <v>0</v>
      </c>
      <c r="X149" s="19">
        <v>0</v>
      </c>
      <c r="Y149" s="19">
        <v>0</v>
      </c>
      <c r="Z149" s="19">
        <v>0</v>
      </c>
      <c r="AA149" s="19">
        <v>0</v>
      </c>
      <c r="AB149" s="19">
        <v>0</v>
      </c>
      <c r="AC149" s="19">
        <v>0</v>
      </c>
      <c r="AD149" s="19">
        <v>0</v>
      </c>
      <c r="AE149" s="19">
        <v>0</v>
      </c>
      <c r="AF149" s="19">
        <v>0</v>
      </c>
      <c r="AG149" s="19">
        <v>0</v>
      </c>
      <c r="AH149" s="19">
        <v>0</v>
      </c>
      <c r="AI149" s="19"/>
      <c r="AJ149" s="37" t="s">
        <v>85</v>
      </c>
      <c r="AK149" s="38">
        <v>44621</v>
      </c>
      <c r="AL149" s="39">
        <f t="shared" si="18"/>
        <v>5450863</v>
      </c>
      <c r="AM149" s="39">
        <v>12.2</v>
      </c>
      <c r="AN149" s="40">
        <f t="shared" si="16"/>
        <v>4</v>
      </c>
      <c r="AO149" s="41">
        <f t="shared" si="17"/>
        <v>3439488.32</v>
      </c>
      <c r="AP149" s="42">
        <v>43160</v>
      </c>
      <c r="AQ149" s="3"/>
    </row>
    <row r="150" spans="2:43" ht="15">
      <c r="B150" s="19">
        <v>2023</v>
      </c>
      <c r="C150" s="19">
        <v>7097428</v>
      </c>
      <c r="D150" s="19">
        <v>0</v>
      </c>
      <c r="E150" s="19">
        <v>0</v>
      </c>
      <c r="F150" s="19">
        <v>0</v>
      </c>
      <c r="G150" s="19">
        <v>302000</v>
      </c>
      <c r="H150" s="26">
        <v>6795428</v>
      </c>
      <c r="K150" s="19">
        <v>2023</v>
      </c>
      <c r="L150" s="19">
        <v>175.23</v>
      </c>
      <c r="M150" s="19">
        <v>257.13</v>
      </c>
      <c r="P150" s="6" t="s">
        <v>14</v>
      </c>
      <c r="Q150" s="16">
        <f t="shared" si="15"/>
        <v>155.5</v>
      </c>
      <c r="R150" s="19">
        <v>0</v>
      </c>
      <c r="S150" s="19">
        <v>0</v>
      </c>
      <c r="T150" s="19">
        <v>0</v>
      </c>
      <c r="U150" s="19">
        <v>0</v>
      </c>
      <c r="V150" s="19">
        <v>0</v>
      </c>
      <c r="W150" s="19">
        <v>0</v>
      </c>
      <c r="X150" s="19">
        <v>0</v>
      </c>
      <c r="Y150" s="19">
        <v>0</v>
      </c>
      <c r="Z150" s="19">
        <v>365.1</v>
      </c>
      <c r="AA150" s="19">
        <v>0</v>
      </c>
      <c r="AB150" s="19">
        <v>0</v>
      </c>
      <c r="AC150" s="19">
        <v>0</v>
      </c>
      <c r="AD150" s="19">
        <v>0</v>
      </c>
      <c r="AE150" s="19">
        <v>0</v>
      </c>
      <c r="AF150" s="19">
        <v>0</v>
      </c>
      <c r="AG150" s="19">
        <v>0</v>
      </c>
      <c r="AH150" s="19">
        <v>0</v>
      </c>
      <c r="AI150" s="19"/>
      <c r="AJ150" s="37" t="s">
        <v>85</v>
      </c>
      <c r="AK150" s="38">
        <v>44986</v>
      </c>
      <c r="AL150" s="39">
        <f t="shared" si="18"/>
        <v>6795428</v>
      </c>
      <c r="AM150" s="39">
        <v>12.2</v>
      </c>
      <c r="AN150" s="40">
        <f t="shared" si="16"/>
        <v>5</v>
      </c>
      <c r="AO150" s="41">
        <f t="shared" si="17"/>
        <v>3821664.26</v>
      </c>
      <c r="AP150" s="42">
        <v>43160</v>
      </c>
      <c r="AQ150" s="3"/>
    </row>
    <row r="151" spans="2:43" ht="15">
      <c r="B151" s="19">
        <v>2024</v>
      </c>
      <c r="C151" s="19">
        <v>4352541</v>
      </c>
      <c r="D151" s="19">
        <v>0</v>
      </c>
      <c r="E151" s="19">
        <v>0</v>
      </c>
      <c r="F151" s="19">
        <v>0</v>
      </c>
      <c r="G151" s="19">
        <v>302000</v>
      </c>
      <c r="H151" s="26">
        <v>4050541</v>
      </c>
      <c r="K151" s="19">
        <v>2024</v>
      </c>
      <c r="L151" s="19">
        <v>135.28</v>
      </c>
      <c r="M151" s="19">
        <v>201.99</v>
      </c>
      <c r="P151" s="6" t="s">
        <v>17</v>
      </c>
      <c r="Q151" s="16">
        <f t="shared" si="15"/>
        <v>90.5</v>
      </c>
      <c r="R151" s="19">
        <v>551.2742</v>
      </c>
      <c r="S151" s="19">
        <v>766.5691</v>
      </c>
      <c r="T151" s="19">
        <v>1481.867</v>
      </c>
      <c r="U151" s="19">
        <v>2285.959</v>
      </c>
      <c r="V151" s="19">
        <v>405.5222</v>
      </c>
      <c r="W151" s="19">
        <v>0</v>
      </c>
      <c r="X151" s="19">
        <v>0</v>
      </c>
      <c r="Y151" s="19">
        <v>0</v>
      </c>
      <c r="Z151" s="19">
        <v>6911.084</v>
      </c>
      <c r="AA151" s="19">
        <v>0</v>
      </c>
      <c r="AB151" s="19">
        <v>0</v>
      </c>
      <c r="AC151" s="19">
        <v>0</v>
      </c>
      <c r="AD151" s="19">
        <v>0</v>
      </c>
      <c r="AE151" s="19">
        <v>0</v>
      </c>
      <c r="AF151" s="19">
        <v>0</v>
      </c>
      <c r="AG151" s="19">
        <v>0</v>
      </c>
      <c r="AH151" s="19">
        <v>0</v>
      </c>
      <c r="AI151" s="19"/>
      <c r="AJ151" s="37" t="s">
        <v>85</v>
      </c>
      <c r="AK151" s="38">
        <v>45352</v>
      </c>
      <c r="AL151" s="39">
        <f t="shared" si="18"/>
        <v>4050541</v>
      </c>
      <c r="AM151" s="39">
        <v>12.2</v>
      </c>
      <c r="AN151" s="40">
        <f t="shared" si="16"/>
        <v>6</v>
      </c>
      <c r="AO151" s="41">
        <f t="shared" si="17"/>
        <v>2030279.79</v>
      </c>
      <c r="AP151" s="42">
        <v>43160</v>
      </c>
      <c r="AQ151" s="3"/>
    </row>
    <row r="152" spans="2:43" ht="15">
      <c r="B152" s="19">
        <v>2025</v>
      </c>
      <c r="C152" s="19">
        <v>1960430</v>
      </c>
      <c r="D152" s="19">
        <v>0</v>
      </c>
      <c r="E152" s="19">
        <v>0</v>
      </c>
      <c r="F152" s="19">
        <v>0</v>
      </c>
      <c r="G152" s="19">
        <v>302000</v>
      </c>
      <c r="H152" s="26">
        <v>1658430</v>
      </c>
      <c r="K152" s="19">
        <v>2025</v>
      </c>
      <c r="L152" s="19">
        <v>115.29999999999998</v>
      </c>
      <c r="M152" s="19">
        <v>82.07000000000001</v>
      </c>
      <c r="P152" s="6" t="s">
        <v>10</v>
      </c>
      <c r="Q152" s="16">
        <f t="shared" si="15"/>
        <v>90.5</v>
      </c>
      <c r="R152" s="19">
        <v>56.5781</v>
      </c>
      <c r="S152" s="19">
        <v>62.3658</v>
      </c>
      <c r="T152" s="19">
        <v>6.6216</v>
      </c>
      <c r="U152" s="19">
        <v>31.372</v>
      </c>
      <c r="V152" s="19">
        <v>18.3334</v>
      </c>
      <c r="W152" s="19">
        <v>54.3213</v>
      </c>
      <c r="X152" s="19">
        <v>41.9368</v>
      </c>
      <c r="Y152" s="19">
        <v>35.743</v>
      </c>
      <c r="Z152" s="19">
        <v>36988.2306</v>
      </c>
      <c r="AA152" s="19">
        <v>27698.46</v>
      </c>
      <c r="AB152" s="19">
        <v>2940.845</v>
      </c>
      <c r="AC152" s="19">
        <v>13933.22</v>
      </c>
      <c r="AD152" s="19">
        <v>8142.395</v>
      </c>
      <c r="AE152" s="19">
        <v>24125.67</v>
      </c>
      <c r="AF152" s="19">
        <v>18625.35</v>
      </c>
      <c r="AG152" s="19">
        <v>15874.5</v>
      </c>
      <c r="AH152" s="19">
        <v>4716.917</v>
      </c>
      <c r="AI152" s="19"/>
      <c r="AJ152" s="37" t="s">
        <v>85</v>
      </c>
      <c r="AK152" s="38">
        <v>45717</v>
      </c>
      <c r="AL152" s="39">
        <f t="shared" si="18"/>
        <v>1658430</v>
      </c>
      <c r="AM152" s="39">
        <v>12.2</v>
      </c>
      <c r="AN152" s="40">
        <f t="shared" si="16"/>
        <v>7</v>
      </c>
      <c r="AO152" s="41">
        <f t="shared" si="17"/>
        <v>740878.76</v>
      </c>
      <c r="AP152" s="42">
        <v>43160</v>
      </c>
      <c r="AQ152" s="3"/>
    </row>
    <row r="153" spans="2:43" ht="15">
      <c r="B153" s="19">
        <v>2026</v>
      </c>
      <c r="C153" s="19">
        <v>8630828</v>
      </c>
      <c r="D153" s="19">
        <v>0</v>
      </c>
      <c r="E153" s="19">
        <v>0</v>
      </c>
      <c r="F153" s="19">
        <v>0</v>
      </c>
      <c r="G153" s="19">
        <v>151000</v>
      </c>
      <c r="H153" s="26">
        <v>8479828</v>
      </c>
      <c r="K153" s="19">
        <v>2026</v>
      </c>
      <c r="L153" s="19">
        <v>34.26</v>
      </c>
      <c r="M153" s="19">
        <v>285.64</v>
      </c>
      <c r="P153" s="6" t="s">
        <v>7</v>
      </c>
      <c r="Q153" s="16">
        <f t="shared" si="15"/>
        <v>90.5</v>
      </c>
      <c r="R153" s="19">
        <v>34.3383</v>
      </c>
      <c r="S153" s="19">
        <v>0</v>
      </c>
      <c r="T153" s="19">
        <v>981.8712</v>
      </c>
      <c r="U153" s="19">
        <v>7816.331</v>
      </c>
      <c r="V153" s="19">
        <v>8316.162</v>
      </c>
      <c r="W153" s="19">
        <v>26890.52</v>
      </c>
      <c r="X153" s="19">
        <v>19082</v>
      </c>
      <c r="Y153" s="19">
        <v>8424.486</v>
      </c>
      <c r="Z153" s="19">
        <v>10895.17</v>
      </c>
      <c r="AA153" s="19">
        <v>18843.46</v>
      </c>
      <c r="AB153" s="19">
        <v>851.995</v>
      </c>
      <c r="AC153" s="19">
        <v>0</v>
      </c>
      <c r="AD153" s="19">
        <v>0</v>
      </c>
      <c r="AE153" s="19">
        <v>0</v>
      </c>
      <c r="AF153" s="19">
        <v>0</v>
      </c>
      <c r="AG153" s="19">
        <v>0</v>
      </c>
      <c r="AH153" s="19">
        <v>0</v>
      </c>
      <c r="AI153" s="19"/>
      <c r="AJ153" s="37" t="s">
        <v>85</v>
      </c>
      <c r="AK153" s="38">
        <v>46082</v>
      </c>
      <c r="AL153" s="39">
        <f t="shared" si="18"/>
        <v>8479828</v>
      </c>
      <c r="AM153" s="39">
        <v>12.2</v>
      </c>
      <c r="AN153" s="40">
        <f t="shared" si="16"/>
        <v>8</v>
      </c>
      <c r="AO153" s="41">
        <f t="shared" si="17"/>
        <v>3376324.56</v>
      </c>
      <c r="AP153" s="42">
        <v>43160</v>
      </c>
      <c r="AQ153" s="3"/>
    </row>
    <row r="154" spans="2:43" ht="15">
      <c r="B154" s="19">
        <v>2027</v>
      </c>
      <c r="C154" s="19">
        <v>8465670</v>
      </c>
      <c r="D154" s="19">
        <v>0</v>
      </c>
      <c r="E154" s="19">
        <v>0</v>
      </c>
      <c r="F154" s="19">
        <v>0</v>
      </c>
      <c r="G154" s="19">
        <v>151000</v>
      </c>
      <c r="H154" s="26">
        <v>8314670</v>
      </c>
      <c r="K154" s="19">
        <v>2027</v>
      </c>
      <c r="L154" s="19">
        <v>0</v>
      </c>
      <c r="M154" s="19">
        <v>384.74999999999994</v>
      </c>
      <c r="P154" s="6" t="s">
        <v>18</v>
      </c>
      <c r="Q154" s="16">
        <f t="shared" si="15"/>
        <v>40.5</v>
      </c>
      <c r="R154" s="19">
        <v>20286.03</v>
      </c>
      <c r="S154" s="19">
        <v>21475.52</v>
      </c>
      <c r="T154" s="19">
        <v>41377.07</v>
      </c>
      <c r="U154" s="19">
        <v>35891.55</v>
      </c>
      <c r="V154" s="19">
        <v>31714.28</v>
      </c>
      <c r="W154" s="19">
        <v>0</v>
      </c>
      <c r="X154" s="19">
        <v>0</v>
      </c>
      <c r="Y154" s="19">
        <v>0</v>
      </c>
      <c r="Z154" s="19">
        <v>6866.902</v>
      </c>
      <c r="AA154" s="19">
        <v>0</v>
      </c>
      <c r="AB154" s="19">
        <v>0</v>
      </c>
      <c r="AC154" s="19">
        <v>0</v>
      </c>
      <c r="AD154" s="19">
        <v>0</v>
      </c>
      <c r="AE154" s="19">
        <v>0</v>
      </c>
      <c r="AF154" s="19">
        <v>0</v>
      </c>
      <c r="AG154" s="19">
        <v>0</v>
      </c>
      <c r="AH154" s="19">
        <v>0</v>
      </c>
      <c r="AI154" s="19"/>
      <c r="AJ154" s="37" t="s">
        <v>85</v>
      </c>
      <c r="AK154" s="38">
        <v>46447</v>
      </c>
      <c r="AL154" s="39">
        <f t="shared" si="18"/>
        <v>8314670</v>
      </c>
      <c r="AM154" s="39">
        <v>12.2</v>
      </c>
      <c r="AN154" s="40">
        <f t="shared" si="16"/>
        <v>9</v>
      </c>
      <c r="AO154" s="41">
        <f t="shared" si="17"/>
        <v>2950592.98</v>
      </c>
      <c r="AP154" s="42">
        <v>43160</v>
      </c>
      <c r="AQ154" s="3"/>
    </row>
    <row r="155" spans="2:43" ht="15">
      <c r="B155" s="19">
        <v>2028</v>
      </c>
      <c r="C155" s="19">
        <v>666886.6</v>
      </c>
      <c r="D155" s="19">
        <v>0</v>
      </c>
      <c r="E155" s="19">
        <v>0</v>
      </c>
      <c r="F155" s="19">
        <v>0</v>
      </c>
      <c r="G155" s="19">
        <v>151000</v>
      </c>
      <c r="H155" s="26">
        <v>515886.6</v>
      </c>
      <c r="K155" s="19">
        <v>2028</v>
      </c>
      <c r="L155" s="19">
        <v>0</v>
      </c>
      <c r="M155" s="19">
        <v>29.66</v>
      </c>
      <c r="P155" s="6" t="s">
        <v>11</v>
      </c>
      <c r="Q155" s="16">
        <f t="shared" si="15"/>
        <v>40.5</v>
      </c>
      <c r="R155" s="19">
        <v>4164.878</v>
      </c>
      <c r="S155" s="19">
        <v>4590.928</v>
      </c>
      <c r="T155" s="19">
        <v>487.4352</v>
      </c>
      <c r="U155" s="19">
        <v>2309.384</v>
      </c>
      <c r="V155" s="19">
        <v>1349.575</v>
      </c>
      <c r="W155" s="19">
        <v>3998.749</v>
      </c>
      <c r="X155" s="19">
        <v>3087.09</v>
      </c>
      <c r="Y155" s="19">
        <v>2631.146</v>
      </c>
      <c r="Z155" s="19">
        <v>43930.7532</v>
      </c>
      <c r="AA155" s="19">
        <v>43716.41</v>
      </c>
      <c r="AB155" s="19">
        <v>4641.528</v>
      </c>
      <c r="AC155" s="19">
        <v>21990.76</v>
      </c>
      <c r="AD155" s="19">
        <v>12851.12</v>
      </c>
      <c r="AE155" s="19">
        <v>38077.48</v>
      </c>
      <c r="AF155" s="19">
        <v>29396.34</v>
      </c>
      <c r="AG155" s="19">
        <v>25054.69</v>
      </c>
      <c r="AH155" s="19">
        <v>7444.698</v>
      </c>
      <c r="AI155" s="19"/>
      <c r="AJ155" s="37" t="s">
        <v>85</v>
      </c>
      <c r="AK155" s="38">
        <v>46813</v>
      </c>
      <c r="AL155" s="39">
        <f t="shared" si="18"/>
        <v>515886.6</v>
      </c>
      <c r="AM155" s="39">
        <v>12.2</v>
      </c>
      <c r="AN155" s="40">
        <f t="shared" si="16"/>
        <v>10</v>
      </c>
      <c r="AO155" s="41">
        <f t="shared" si="17"/>
        <v>163164.5</v>
      </c>
      <c r="AP155" s="42">
        <v>43160</v>
      </c>
      <c r="AQ155" s="3"/>
    </row>
    <row r="156" spans="2:43" ht="15">
      <c r="B156" s="19">
        <v>2029</v>
      </c>
      <c r="C156" s="19">
        <v>2344516</v>
      </c>
      <c r="D156" s="19">
        <v>0</v>
      </c>
      <c r="E156" s="19">
        <v>0</v>
      </c>
      <c r="F156" s="19">
        <v>0</v>
      </c>
      <c r="G156" s="19">
        <v>151000</v>
      </c>
      <c r="H156" s="26">
        <v>2193516</v>
      </c>
      <c r="K156" s="19">
        <v>2029</v>
      </c>
      <c r="L156" s="19">
        <v>0</v>
      </c>
      <c r="M156" s="19">
        <v>101.2</v>
      </c>
      <c r="P156" s="6" t="s">
        <v>8</v>
      </c>
      <c r="Q156" s="16">
        <f t="shared" si="15"/>
        <v>40.5</v>
      </c>
      <c r="R156" s="19">
        <v>7748.427</v>
      </c>
      <c r="S156" s="19">
        <v>550.8174</v>
      </c>
      <c r="T156" s="19">
        <v>10936.815</v>
      </c>
      <c r="U156" s="19">
        <v>22761.114</v>
      </c>
      <c r="V156" s="19">
        <v>30907.37</v>
      </c>
      <c r="W156" s="19">
        <v>84475.16</v>
      </c>
      <c r="X156" s="19">
        <v>47255.56</v>
      </c>
      <c r="Y156" s="19">
        <v>19132.98</v>
      </c>
      <c r="Z156" s="19">
        <v>11228.2</v>
      </c>
      <c r="AA156" s="19">
        <v>42795.67</v>
      </c>
      <c r="AB156" s="19">
        <v>1934.979</v>
      </c>
      <c r="AC156" s="19">
        <v>0</v>
      </c>
      <c r="AD156" s="19">
        <v>0</v>
      </c>
      <c r="AE156" s="19">
        <v>0</v>
      </c>
      <c r="AF156" s="19">
        <v>0</v>
      </c>
      <c r="AG156" s="19">
        <v>0</v>
      </c>
      <c r="AH156" s="19">
        <v>0</v>
      </c>
      <c r="AI156" s="19"/>
      <c r="AJ156" s="37" t="s">
        <v>85</v>
      </c>
      <c r="AK156" s="38">
        <v>47178</v>
      </c>
      <c r="AL156" s="39">
        <f t="shared" si="18"/>
        <v>2193516</v>
      </c>
      <c r="AM156" s="39">
        <v>12.2</v>
      </c>
      <c r="AN156" s="40">
        <f t="shared" si="16"/>
        <v>11</v>
      </c>
      <c r="AO156" s="41">
        <f t="shared" si="17"/>
        <v>618328.67</v>
      </c>
      <c r="AP156" s="42">
        <v>43160</v>
      </c>
      <c r="AQ156" s="3"/>
    </row>
    <row r="157" spans="2:43" ht="15">
      <c r="B157" s="19">
        <v>2030</v>
      </c>
      <c r="C157" s="19">
        <v>1370106</v>
      </c>
      <c r="D157" s="19">
        <v>0</v>
      </c>
      <c r="E157" s="19">
        <v>0</v>
      </c>
      <c r="F157" s="19">
        <v>0</v>
      </c>
      <c r="G157" s="19">
        <v>151000</v>
      </c>
      <c r="H157" s="26">
        <v>1219106</v>
      </c>
      <c r="K157" s="19">
        <v>2030</v>
      </c>
      <c r="L157" s="19">
        <v>0</v>
      </c>
      <c r="M157" s="19">
        <v>59.14</v>
      </c>
      <c r="P157" s="6" t="s">
        <v>19</v>
      </c>
      <c r="Q157" s="16">
        <f t="shared" si="15"/>
        <v>18.7</v>
      </c>
      <c r="R157" s="19">
        <v>24590.14</v>
      </c>
      <c r="S157" s="19">
        <v>22689.26</v>
      </c>
      <c r="T157" s="19">
        <v>40283.33</v>
      </c>
      <c r="U157" s="19">
        <v>30766.7</v>
      </c>
      <c r="V157" s="19">
        <v>39567.96</v>
      </c>
      <c r="W157" s="19">
        <v>0</v>
      </c>
      <c r="X157" s="19">
        <v>0</v>
      </c>
      <c r="Y157" s="19">
        <v>0</v>
      </c>
      <c r="Z157" s="19">
        <v>4950.777</v>
      </c>
      <c r="AA157" s="19">
        <v>0</v>
      </c>
      <c r="AB157" s="19">
        <v>0</v>
      </c>
      <c r="AC157" s="19">
        <v>0</v>
      </c>
      <c r="AD157" s="19">
        <v>0</v>
      </c>
      <c r="AE157" s="19">
        <v>0</v>
      </c>
      <c r="AF157" s="19">
        <v>0</v>
      </c>
      <c r="AG157" s="19">
        <v>0</v>
      </c>
      <c r="AH157" s="19">
        <v>0</v>
      </c>
      <c r="AI157" s="19"/>
      <c r="AJ157" s="37" t="s">
        <v>85</v>
      </c>
      <c r="AK157" s="38">
        <v>47543</v>
      </c>
      <c r="AL157" s="39">
        <f t="shared" si="18"/>
        <v>1219106</v>
      </c>
      <c r="AM157" s="39">
        <v>12.2</v>
      </c>
      <c r="AN157" s="40">
        <f t="shared" si="16"/>
        <v>12</v>
      </c>
      <c r="AO157" s="41">
        <f t="shared" si="17"/>
        <v>306286.03</v>
      </c>
      <c r="AP157" s="42">
        <v>43160</v>
      </c>
      <c r="AQ157" s="3"/>
    </row>
    <row r="158" spans="2:43" ht="15">
      <c r="B158" s="19">
        <v>2031</v>
      </c>
      <c r="C158" s="19">
        <v>4059581</v>
      </c>
      <c r="D158" s="19">
        <v>0</v>
      </c>
      <c r="E158" s="19">
        <v>0</v>
      </c>
      <c r="F158" s="19">
        <v>0</v>
      </c>
      <c r="G158" s="19">
        <v>151000</v>
      </c>
      <c r="H158" s="26">
        <v>3908581</v>
      </c>
      <c r="K158" s="19">
        <v>2031</v>
      </c>
      <c r="L158" s="19">
        <v>0</v>
      </c>
      <c r="M158" s="19">
        <v>175.23</v>
      </c>
      <c r="P158" s="6" t="s">
        <v>12</v>
      </c>
      <c r="Q158" s="16">
        <f t="shared" si="15"/>
        <v>18.7</v>
      </c>
      <c r="R158" s="19">
        <v>12658.89</v>
      </c>
      <c r="S158" s="19">
        <v>13953.84</v>
      </c>
      <c r="T158" s="19">
        <v>1481.53</v>
      </c>
      <c r="U158" s="19">
        <v>7019.232</v>
      </c>
      <c r="V158" s="19">
        <v>4101.95</v>
      </c>
      <c r="W158" s="19">
        <v>12153.95</v>
      </c>
      <c r="X158" s="19">
        <v>9383.021</v>
      </c>
      <c r="Y158" s="19">
        <v>7997.208</v>
      </c>
      <c r="Z158" s="19">
        <v>23459.944</v>
      </c>
      <c r="AA158" s="19">
        <v>20510.3</v>
      </c>
      <c r="AB158" s="19">
        <v>2177.652</v>
      </c>
      <c r="AC158" s="19">
        <v>10317.34</v>
      </c>
      <c r="AD158" s="19">
        <v>6029.323</v>
      </c>
      <c r="AE158" s="19">
        <v>17864.7</v>
      </c>
      <c r="AF158" s="19">
        <v>13791.8</v>
      </c>
      <c r="AG158" s="19">
        <v>11754.84</v>
      </c>
      <c r="AH158" s="19">
        <v>3492.807</v>
      </c>
      <c r="AI158" s="19"/>
      <c r="AJ158" s="37" t="s">
        <v>85</v>
      </c>
      <c r="AK158" s="38">
        <v>47908</v>
      </c>
      <c r="AL158" s="39">
        <f t="shared" si="18"/>
        <v>3908581</v>
      </c>
      <c r="AM158" s="39">
        <v>12.2</v>
      </c>
      <c r="AN158" s="40">
        <f t="shared" si="16"/>
        <v>13</v>
      </c>
      <c r="AO158" s="41">
        <f t="shared" si="17"/>
        <v>875209.41</v>
      </c>
      <c r="AP158" s="42">
        <v>43160</v>
      </c>
      <c r="AQ158" s="3"/>
    </row>
    <row r="159" spans="2:43" ht="15">
      <c r="B159" s="19">
        <v>2032</v>
      </c>
      <c r="C159" s="19">
        <v>3134053</v>
      </c>
      <c r="D159" s="19">
        <v>0</v>
      </c>
      <c r="E159" s="19">
        <v>0</v>
      </c>
      <c r="F159" s="19">
        <v>0</v>
      </c>
      <c r="G159" s="19">
        <v>151000</v>
      </c>
      <c r="H159" s="26">
        <v>2983053</v>
      </c>
      <c r="K159" s="19">
        <v>2032</v>
      </c>
      <c r="L159" s="19">
        <v>0</v>
      </c>
      <c r="M159" s="19">
        <v>135.28</v>
      </c>
      <c r="P159" s="6" t="s">
        <v>9</v>
      </c>
      <c r="Q159" s="16">
        <f t="shared" si="15"/>
        <v>18.7</v>
      </c>
      <c r="R159" s="19">
        <v>25127.67</v>
      </c>
      <c r="S159" s="19">
        <v>2541.738</v>
      </c>
      <c r="T159" s="19">
        <v>20789.775999999998</v>
      </c>
      <c r="U159" s="19">
        <v>12674.428</v>
      </c>
      <c r="V159" s="19">
        <v>16369.51</v>
      </c>
      <c r="W159" s="19">
        <v>45371.56</v>
      </c>
      <c r="X159" s="19">
        <v>21790.68</v>
      </c>
      <c r="Y159" s="19">
        <v>8758.51</v>
      </c>
      <c r="Z159" s="19">
        <v>4650.948</v>
      </c>
      <c r="AA159" s="19">
        <v>19590.59</v>
      </c>
      <c r="AB159" s="19">
        <v>885.776</v>
      </c>
      <c r="AC159" s="19">
        <v>0</v>
      </c>
      <c r="AD159" s="19">
        <v>0</v>
      </c>
      <c r="AE159" s="19">
        <v>0</v>
      </c>
      <c r="AF159" s="19">
        <v>0</v>
      </c>
      <c r="AG159" s="19">
        <v>0</v>
      </c>
      <c r="AH159" s="19">
        <v>0</v>
      </c>
      <c r="AI159" s="19"/>
      <c r="AJ159" s="37" t="s">
        <v>85</v>
      </c>
      <c r="AK159" s="38">
        <v>48274</v>
      </c>
      <c r="AL159" s="39">
        <f>H159</f>
        <v>2983053</v>
      </c>
      <c r="AM159" s="39">
        <v>12.2</v>
      </c>
      <c r="AN159" s="40">
        <f t="shared" si="16"/>
        <v>14</v>
      </c>
      <c r="AO159" s="41">
        <f t="shared" si="17"/>
        <v>595334.39</v>
      </c>
      <c r="AP159" s="42">
        <v>43160</v>
      </c>
      <c r="AQ159" s="3"/>
    </row>
    <row r="160" spans="2:43" ht="15">
      <c r="B160" s="19">
        <v>2033</v>
      </c>
      <c r="C160" s="19">
        <v>2671173</v>
      </c>
      <c r="D160" s="19">
        <v>0</v>
      </c>
      <c r="E160" s="19">
        <v>0</v>
      </c>
      <c r="F160" s="19">
        <v>0</v>
      </c>
      <c r="G160" s="19">
        <v>151000</v>
      </c>
      <c r="H160" s="26">
        <v>2520173</v>
      </c>
      <c r="K160" s="19">
        <v>2033</v>
      </c>
      <c r="L160" s="19">
        <v>0</v>
      </c>
      <c r="M160" s="19">
        <v>115.29999999999998</v>
      </c>
      <c r="R160" s="2">
        <f aca="true" t="shared" si="19" ref="R160:AH160">SUMPRODUCT($Q$55:$Q$69,R145:R159)</f>
        <v>3320767.3266699994</v>
      </c>
      <c r="S160" s="2">
        <f t="shared" si="19"/>
        <v>2717628.10079</v>
      </c>
      <c r="T160" s="2">
        <f t="shared" si="19"/>
        <v>5087563.903299999</v>
      </c>
      <c r="U160" s="2">
        <f t="shared" si="19"/>
        <v>5664043.755</v>
      </c>
      <c r="V160" s="2">
        <f t="shared" si="19"/>
        <v>5752862.9705</v>
      </c>
      <c r="W160" s="2">
        <f t="shared" si="19"/>
        <v>7097428.489150001</v>
      </c>
      <c r="X160" s="2">
        <f t="shared" si="19"/>
        <v>4352541.814099999</v>
      </c>
      <c r="Y160" s="2">
        <f t="shared" si="19"/>
        <v>1960429.7541</v>
      </c>
      <c r="Z160" s="2">
        <f t="shared" si="19"/>
        <v>8630827.985000001</v>
      </c>
      <c r="AA160" s="2">
        <f t="shared" si="19"/>
        <v>8465669.643000001</v>
      </c>
      <c r="AB160" s="2">
        <f t="shared" si="19"/>
        <v>666886.6570999998</v>
      </c>
      <c r="AC160" s="2">
        <f t="shared" si="19"/>
        <v>2344516.448</v>
      </c>
      <c r="AD160" s="2">
        <f t="shared" si="19"/>
        <v>1370105.4476</v>
      </c>
      <c r="AE160" s="2">
        <f t="shared" si="19"/>
        <v>4059580.9650000003</v>
      </c>
      <c r="AF160" s="2">
        <f t="shared" si="19"/>
        <v>3134052.605</v>
      </c>
      <c r="AG160" s="2">
        <f t="shared" si="19"/>
        <v>2671172.7029999997</v>
      </c>
      <c r="AH160" s="2">
        <f t="shared" si="19"/>
        <v>793706.7484</v>
      </c>
      <c r="AI160" s="2"/>
      <c r="AJ160" s="37" t="s">
        <v>85</v>
      </c>
      <c r="AK160" s="38">
        <v>48639</v>
      </c>
      <c r="AL160" s="39">
        <f>H160</f>
        <v>2520173</v>
      </c>
      <c r="AM160" s="39">
        <v>12.2</v>
      </c>
      <c r="AN160" s="40">
        <f t="shared" si="16"/>
        <v>15</v>
      </c>
      <c r="AO160" s="41">
        <f t="shared" si="17"/>
        <v>448267.76</v>
      </c>
      <c r="AP160" s="42">
        <v>43160</v>
      </c>
      <c r="AQ160" s="3"/>
    </row>
    <row r="161" spans="2:43" ht="15.75" thickBot="1">
      <c r="B161" s="19">
        <v>2034</v>
      </c>
      <c r="C161" s="19">
        <v>793706.7</v>
      </c>
      <c r="D161" s="19">
        <v>0</v>
      </c>
      <c r="E161" s="19">
        <v>0</v>
      </c>
      <c r="F161" s="19">
        <v>0</v>
      </c>
      <c r="G161" s="19">
        <v>151000</v>
      </c>
      <c r="H161" s="26">
        <v>642706.7</v>
      </c>
      <c r="K161" s="19">
        <v>2034</v>
      </c>
      <c r="L161" s="19">
        <v>0</v>
      </c>
      <c r="M161" s="19">
        <v>34.26</v>
      </c>
      <c r="AJ161" s="43" t="s">
        <v>85</v>
      </c>
      <c r="AK161" s="38">
        <v>49004</v>
      </c>
      <c r="AL161" s="39">
        <f>H161</f>
        <v>642706.7</v>
      </c>
      <c r="AM161" s="39">
        <v>12.2</v>
      </c>
      <c r="AN161" s="40">
        <f t="shared" si="16"/>
        <v>16</v>
      </c>
      <c r="AO161" s="41">
        <f t="shared" si="17"/>
        <v>101888.96</v>
      </c>
      <c r="AP161" s="42">
        <v>43160</v>
      </c>
      <c r="AQ161" s="3"/>
    </row>
    <row r="162" spans="2:41" ht="15.75" thickTop="1">
      <c r="B162" s="19"/>
      <c r="C162" s="28"/>
      <c r="D162" s="28"/>
      <c r="E162" s="28"/>
      <c r="F162" s="28"/>
      <c r="G162" s="28"/>
      <c r="H162" s="28"/>
      <c r="K162" s="19"/>
      <c r="L162" s="19"/>
      <c r="M162" s="2">
        <f>SUM(M145:M161)</f>
        <v>2972.43</v>
      </c>
      <c r="AK162" s="38"/>
      <c r="AL162" s="39">
        <f>SUM(AL145:AL161)</f>
        <v>64159657.84</v>
      </c>
      <c r="AO162" s="49">
        <f>SUM(AO145:AO161)</f>
        <v>32089686.62000001</v>
      </c>
    </row>
    <row r="163" spans="2:38" ht="15">
      <c r="B163" s="6"/>
      <c r="C163" s="6"/>
      <c r="D163" s="6"/>
      <c r="E163" s="6"/>
      <c r="F163" s="6"/>
      <c r="G163" s="6"/>
      <c r="H163" s="6"/>
      <c r="AL163" s="48">
        <f>SUM(H145:H161)</f>
        <v>64159657.84</v>
      </c>
    </row>
    <row r="164" spans="2:41" ht="15">
      <c r="B164" s="6"/>
      <c r="C164" s="6"/>
      <c r="D164" s="6"/>
      <c r="E164" s="6"/>
      <c r="F164" s="6"/>
      <c r="G164" s="6"/>
      <c r="H164" s="6"/>
      <c r="AL164" s="46">
        <f>AL162-AL163</f>
        <v>0</v>
      </c>
      <c r="AO164" s="46">
        <f>D44</f>
        <v>28600433.699786186</v>
      </c>
    </row>
    <row r="165" spans="8:39" ht="15">
      <c r="H165" s="50"/>
      <c r="AL165" s="50"/>
      <c r="AM165" s="3"/>
    </row>
    <row r="166" ht="15">
      <c r="AL166" s="50"/>
    </row>
    <row r="173" spans="1:36" ht="15.75" thickBot="1">
      <c r="A173" s="2" t="s">
        <v>60</v>
      </c>
      <c r="K173" s="2" t="s">
        <v>73</v>
      </c>
      <c r="P173" s="2" t="s">
        <v>69</v>
      </c>
      <c r="AJ173" s="1" t="s">
        <v>46</v>
      </c>
    </row>
    <row r="174" spans="1:42" ht="16.5" thickBot="1" thickTop="1">
      <c r="A174" s="2" t="s">
        <v>46</v>
      </c>
      <c r="B174" s="19"/>
      <c r="C174" s="19" t="s">
        <v>50</v>
      </c>
      <c r="D174" s="19" t="s">
        <v>51</v>
      </c>
      <c r="E174" s="19" t="s">
        <v>52</v>
      </c>
      <c r="F174" s="19" t="s">
        <v>53</v>
      </c>
      <c r="G174" s="19" t="s">
        <v>54</v>
      </c>
      <c r="H174" s="23" t="s">
        <v>55</v>
      </c>
      <c r="K174" s="19"/>
      <c r="L174" s="19" t="s">
        <v>71</v>
      </c>
      <c r="M174" s="19" t="s">
        <v>72</v>
      </c>
      <c r="P174" s="6"/>
      <c r="Q174" s="15" t="s">
        <v>36</v>
      </c>
      <c r="R174" s="19">
        <v>2018</v>
      </c>
      <c r="S174" s="19">
        <v>2019</v>
      </c>
      <c r="T174" s="19">
        <v>2020</v>
      </c>
      <c r="U174" s="19">
        <v>2021</v>
      </c>
      <c r="V174" s="19">
        <v>2022</v>
      </c>
      <c r="W174" s="19">
        <v>2023</v>
      </c>
      <c r="X174" s="19">
        <v>2024</v>
      </c>
      <c r="Y174" s="19">
        <v>2025</v>
      </c>
      <c r="Z174" s="19">
        <v>2026</v>
      </c>
      <c r="AA174" s="19"/>
      <c r="AJ174" s="29" t="s">
        <v>78</v>
      </c>
      <c r="AK174" s="30" t="s">
        <v>79</v>
      </c>
      <c r="AL174" s="31" t="s">
        <v>80</v>
      </c>
      <c r="AM174" s="31" t="s">
        <v>81</v>
      </c>
      <c r="AN174" s="31" t="s">
        <v>82</v>
      </c>
      <c r="AO174" s="32" t="s">
        <v>83</v>
      </c>
      <c r="AP174" s="33" t="s">
        <v>84</v>
      </c>
    </row>
    <row r="175" spans="2:42" ht="15.75" thickTop="1">
      <c r="B175" s="19">
        <v>2018</v>
      </c>
      <c r="C175" s="19">
        <v>46112.9</v>
      </c>
      <c r="D175" s="19">
        <v>0</v>
      </c>
      <c r="E175" s="19">
        <v>0</v>
      </c>
      <c r="F175" s="19">
        <v>0</v>
      </c>
      <c r="G175" s="19">
        <v>15000</v>
      </c>
      <c r="H175" s="23">
        <v>31112.9</v>
      </c>
      <c r="K175" s="19">
        <v>2018</v>
      </c>
      <c r="L175" s="19">
        <v>15.75</v>
      </c>
      <c r="M175" s="19">
        <v>0</v>
      </c>
      <c r="P175" s="6" t="s">
        <v>56</v>
      </c>
      <c r="Q175" s="16">
        <f aca="true" t="shared" si="20" ref="Q175:Q189">INDEX($A$22:$F$36,MATCH(P175,$A$22:$A$36,0),6)</f>
        <v>97.97</v>
      </c>
      <c r="R175" s="19">
        <v>0</v>
      </c>
      <c r="S175" s="19">
        <v>0</v>
      </c>
      <c r="T175" s="19">
        <v>0</v>
      </c>
      <c r="U175" s="19">
        <v>0</v>
      </c>
      <c r="V175" s="19">
        <v>0</v>
      </c>
      <c r="W175" s="19">
        <v>0</v>
      </c>
      <c r="X175" s="19">
        <v>0</v>
      </c>
      <c r="Y175" s="19">
        <v>0</v>
      </c>
      <c r="Z175" s="19">
        <v>0</v>
      </c>
      <c r="AA175" s="19"/>
      <c r="AJ175" s="34" t="s">
        <v>85</v>
      </c>
      <c r="AK175" s="38">
        <v>43160</v>
      </c>
      <c r="AL175" s="39">
        <f>H175</f>
        <v>31112.9</v>
      </c>
      <c r="AM175" s="35">
        <v>12.2</v>
      </c>
      <c r="AN175" s="31">
        <f>YEAR(AK175)-YEAR(AP175)</f>
        <v>0</v>
      </c>
      <c r="AO175" s="36">
        <f>ROUND(AL175/(1+AM175%)^AN175,2)</f>
        <v>31112.9</v>
      </c>
      <c r="AP175" s="42">
        <v>43160</v>
      </c>
    </row>
    <row r="176" spans="2:42" ht="15">
      <c r="B176" s="19">
        <v>2019</v>
      </c>
      <c r="C176" s="19">
        <v>80720.37</v>
      </c>
      <c r="D176" s="19">
        <v>0</v>
      </c>
      <c r="E176" s="19">
        <v>0</v>
      </c>
      <c r="F176" s="19">
        <v>0</v>
      </c>
      <c r="G176" s="19">
        <v>15000</v>
      </c>
      <c r="H176" s="23">
        <v>65720.37</v>
      </c>
      <c r="K176" s="19">
        <v>2019</v>
      </c>
      <c r="L176" s="19">
        <v>33.900000000000006</v>
      </c>
      <c r="M176" s="19">
        <v>0</v>
      </c>
      <c r="P176" s="6" t="s">
        <v>15</v>
      </c>
      <c r="Q176" s="16">
        <f t="shared" si="20"/>
        <v>60.1</v>
      </c>
      <c r="R176" s="19">
        <v>0</v>
      </c>
      <c r="S176" s="19">
        <v>0</v>
      </c>
      <c r="T176" s="19">
        <v>0</v>
      </c>
      <c r="U176" s="19">
        <v>0</v>
      </c>
      <c r="V176" s="19">
        <v>0</v>
      </c>
      <c r="W176" s="19">
        <v>0</v>
      </c>
      <c r="X176" s="19">
        <v>0</v>
      </c>
      <c r="Y176" s="19">
        <v>0</v>
      </c>
      <c r="Z176" s="19">
        <v>0</v>
      </c>
      <c r="AA176" s="19"/>
      <c r="AJ176" s="37" t="s">
        <v>85</v>
      </c>
      <c r="AK176" s="38">
        <v>43525</v>
      </c>
      <c r="AL176" s="39">
        <f>H176</f>
        <v>65720.37</v>
      </c>
      <c r="AM176" s="39">
        <v>12.2</v>
      </c>
      <c r="AN176" s="40">
        <f aca="true" t="shared" si="21" ref="AN176:AN191">YEAR(AK176)-YEAR(AP176)</f>
        <v>1</v>
      </c>
      <c r="AO176" s="41">
        <f aca="true" t="shared" si="22" ref="AO176:AO191">ROUND(AL176/(1+AM176%)^AN176,2)</f>
        <v>58574.3</v>
      </c>
      <c r="AP176" s="42">
        <v>43160</v>
      </c>
    </row>
    <row r="177" spans="2:42" ht="15">
      <c r="B177" s="19">
        <v>2020</v>
      </c>
      <c r="C177" s="19">
        <v>0</v>
      </c>
      <c r="D177" s="19">
        <v>0</v>
      </c>
      <c r="E177" s="19">
        <v>0</v>
      </c>
      <c r="F177" s="19">
        <v>0</v>
      </c>
      <c r="G177" s="19">
        <v>15000</v>
      </c>
      <c r="H177" s="23">
        <v>-15000</v>
      </c>
      <c r="K177" s="19">
        <v>2020</v>
      </c>
      <c r="L177" s="19">
        <v>0</v>
      </c>
      <c r="M177" s="19">
        <v>0</v>
      </c>
      <c r="P177" s="6" t="s">
        <v>16</v>
      </c>
      <c r="Q177" s="16">
        <f t="shared" si="20"/>
        <v>38.49</v>
      </c>
      <c r="R177" s="19">
        <v>0</v>
      </c>
      <c r="S177" s="19">
        <v>0</v>
      </c>
      <c r="T177" s="19">
        <v>0</v>
      </c>
      <c r="U177" s="19">
        <v>0</v>
      </c>
      <c r="V177" s="19">
        <v>0</v>
      </c>
      <c r="W177" s="19">
        <v>0</v>
      </c>
      <c r="X177" s="19">
        <v>0</v>
      </c>
      <c r="Y177" s="19">
        <v>0</v>
      </c>
      <c r="Z177" s="19">
        <v>0</v>
      </c>
      <c r="AA177" s="19"/>
      <c r="AJ177" s="37" t="s">
        <v>85</v>
      </c>
      <c r="AK177" s="38">
        <v>43891</v>
      </c>
      <c r="AL177" s="39">
        <f aca="true" t="shared" si="23" ref="AL177:AL188">H177</f>
        <v>-15000</v>
      </c>
      <c r="AM177" s="39">
        <v>12.2</v>
      </c>
      <c r="AN177" s="40">
        <f t="shared" si="21"/>
        <v>2</v>
      </c>
      <c r="AO177" s="41">
        <f t="shared" si="22"/>
        <v>-11915.32</v>
      </c>
      <c r="AP177" s="42">
        <v>43160</v>
      </c>
    </row>
    <row r="178" spans="2:42" ht="15">
      <c r="B178" s="19">
        <v>2021</v>
      </c>
      <c r="C178" s="19">
        <v>0</v>
      </c>
      <c r="D178" s="19">
        <v>0</v>
      </c>
      <c r="E178" s="19">
        <v>0</v>
      </c>
      <c r="F178" s="19">
        <v>0</v>
      </c>
      <c r="G178" s="19">
        <v>15000</v>
      </c>
      <c r="H178" s="23">
        <v>-15000</v>
      </c>
      <c r="K178" s="19">
        <v>2021</v>
      </c>
      <c r="L178" s="19">
        <v>0</v>
      </c>
      <c r="M178" s="19">
        <v>0</v>
      </c>
      <c r="P178" s="6" t="s">
        <v>68</v>
      </c>
      <c r="Q178" s="16">
        <f t="shared" si="20"/>
        <v>155.5</v>
      </c>
      <c r="R178" s="19">
        <v>0</v>
      </c>
      <c r="S178" s="19">
        <v>0</v>
      </c>
      <c r="T178" s="19">
        <v>0</v>
      </c>
      <c r="U178" s="19">
        <v>0</v>
      </c>
      <c r="V178" s="19">
        <v>0</v>
      </c>
      <c r="W178" s="19">
        <v>0</v>
      </c>
      <c r="X178" s="19">
        <v>0</v>
      </c>
      <c r="Y178" s="19">
        <v>0</v>
      </c>
      <c r="Z178" s="19">
        <v>0</v>
      </c>
      <c r="AA178" s="19"/>
      <c r="AJ178" s="37" t="s">
        <v>85</v>
      </c>
      <c r="AK178" s="38">
        <v>44256</v>
      </c>
      <c r="AL178" s="39">
        <f t="shared" si="23"/>
        <v>-15000</v>
      </c>
      <c r="AM178" s="39">
        <v>12.2</v>
      </c>
      <c r="AN178" s="40">
        <f t="shared" si="21"/>
        <v>3</v>
      </c>
      <c r="AO178" s="41">
        <f t="shared" si="22"/>
        <v>-10619.71</v>
      </c>
      <c r="AP178" s="42">
        <v>43160</v>
      </c>
    </row>
    <row r="179" spans="2:42" ht="15">
      <c r="B179" s="19">
        <v>2022</v>
      </c>
      <c r="C179" s="19">
        <v>0</v>
      </c>
      <c r="D179" s="19">
        <v>0</v>
      </c>
      <c r="E179" s="19">
        <v>0</v>
      </c>
      <c r="F179" s="19">
        <v>0</v>
      </c>
      <c r="G179" s="19">
        <v>15000</v>
      </c>
      <c r="H179" s="23">
        <v>-15000</v>
      </c>
      <c r="K179" s="19">
        <v>2022</v>
      </c>
      <c r="L179" s="19">
        <v>0</v>
      </c>
      <c r="M179" s="19">
        <v>0</v>
      </c>
      <c r="P179" s="6" t="s">
        <v>13</v>
      </c>
      <c r="Q179" s="16">
        <f t="shared" si="20"/>
        <v>155.5</v>
      </c>
      <c r="R179" s="19">
        <v>0</v>
      </c>
      <c r="S179" s="19">
        <v>0</v>
      </c>
      <c r="T179" s="19">
        <v>0</v>
      </c>
      <c r="U179" s="19">
        <v>0</v>
      </c>
      <c r="V179" s="19">
        <v>0</v>
      </c>
      <c r="W179" s="19">
        <v>0</v>
      </c>
      <c r="X179" s="19">
        <v>0</v>
      </c>
      <c r="Y179" s="19">
        <v>0</v>
      </c>
      <c r="Z179" s="19">
        <v>0</v>
      </c>
      <c r="AA179" s="19"/>
      <c r="AJ179" s="37" t="s">
        <v>85</v>
      </c>
      <c r="AK179" s="38">
        <v>44621</v>
      </c>
      <c r="AL179" s="39">
        <f t="shared" si="23"/>
        <v>-15000</v>
      </c>
      <c r="AM179" s="39">
        <v>12.2</v>
      </c>
      <c r="AN179" s="40">
        <f t="shared" si="21"/>
        <v>4</v>
      </c>
      <c r="AO179" s="41">
        <f t="shared" si="22"/>
        <v>-9464.98</v>
      </c>
      <c r="AP179" s="42">
        <v>43160</v>
      </c>
    </row>
    <row r="180" spans="2:42" ht="15">
      <c r="B180" s="19">
        <v>2023</v>
      </c>
      <c r="C180" s="19">
        <v>2188931</v>
      </c>
      <c r="D180" s="19">
        <v>0</v>
      </c>
      <c r="E180" s="19">
        <v>0</v>
      </c>
      <c r="F180" s="19">
        <v>0</v>
      </c>
      <c r="G180" s="19">
        <v>15000</v>
      </c>
      <c r="H180" s="23">
        <v>2173931</v>
      </c>
      <c r="K180" s="19">
        <v>2023</v>
      </c>
      <c r="L180" s="19">
        <v>0</v>
      </c>
      <c r="M180" s="19">
        <v>89.68</v>
      </c>
      <c r="P180" s="6" t="s">
        <v>14</v>
      </c>
      <c r="Q180" s="16">
        <f t="shared" si="20"/>
        <v>155.5</v>
      </c>
      <c r="R180" s="19">
        <v>0</v>
      </c>
      <c r="S180" s="19">
        <v>0</v>
      </c>
      <c r="T180" s="19">
        <v>0</v>
      </c>
      <c r="U180" s="19">
        <v>0</v>
      </c>
      <c r="V180" s="19">
        <v>0</v>
      </c>
      <c r="W180" s="19">
        <v>0</v>
      </c>
      <c r="X180" s="19">
        <v>0</v>
      </c>
      <c r="Y180" s="19">
        <v>0</v>
      </c>
      <c r="Z180" s="19">
        <v>0</v>
      </c>
      <c r="AA180" s="19"/>
      <c r="AJ180" s="37" t="s">
        <v>85</v>
      </c>
      <c r="AK180" s="38">
        <v>44986</v>
      </c>
      <c r="AL180" s="39">
        <f t="shared" si="23"/>
        <v>2173931</v>
      </c>
      <c r="AM180" s="39">
        <v>12.2</v>
      </c>
      <c r="AN180" s="40">
        <f t="shared" si="21"/>
        <v>5</v>
      </c>
      <c r="AO180" s="41">
        <f t="shared" si="22"/>
        <v>1222591.78</v>
      </c>
      <c r="AP180" s="42">
        <v>43160</v>
      </c>
    </row>
    <row r="181" spans="2:42" ht="15">
      <c r="B181" s="19">
        <v>2024</v>
      </c>
      <c r="C181" s="19">
        <v>315659.4</v>
      </c>
      <c r="D181" s="19">
        <v>0</v>
      </c>
      <c r="E181" s="19">
        <v>0</v>
      </c>
      <c r="F181" s="19">
        <v>0</v>
      </c>
      <c r="G181" s="19">
        <v>15000</v>
      </c>
      <c r="H181" s="23">
        <v>300659.4</v>
      </c>
      <c r="K181" s="19">
        <v>2024</v>
      </c>
      <c r="L181" s="19">
        <v>0</v>
      </c>
      <c r="M181" s="19">
        <v>15.75</v>
      </c>
      <c r="P181" s="6" t="s">
        <v>17</v>
      </c>
      <c r="Q181" s="16">
        <f t="shared" si="20"/>
        <v>90.5</v>
      </c>
      <c r="R181" s="19">
        <v>0</v>
      </c>
      <c r="S181" s="19">
        <v>0</v>
      </c>
      <c r="T181" s="19">
        <v>0</v>
      </c>
      <c r="U181" s="19">
        <v>0</v>
      </c>
      <c r="V181" s="19">
        <v>0</v>
      </c>
      <c r="W181" s="19">
        <v>0</v>
      </c>
      <c r="X181" s="19">
        <v>0</v>
      </c>
      <c r="Y181" s="19">
        <v>0</v>
      </c>
      <c r="Z181" s="19">
        <v>0</v>
      </c>
      <c r="AA181" s="19"/>
      <c r="AJ181" s="37" t="s">
        <v>85</v>
      </c>
      <c r="AK181" s="38">
        <v>45352</v>
      </c>
      <c r="AL181" s="39">
        <f t="shared" si="23"/>
        <v>300659.4</v>
      </c>
      <c r="AM181" s="39">
        <v>12.2</v>
      </c>
      <c r="AN181" s="40">
        <f t="shared" si="21"/>
        <v>6</v>
      </c>
      <c r="AO181" s="41">
        <f t="shared" si="22"/>
        <v>150701.52</v>
      </c>
      <c r="AP181" s="42">
        <v>43160</v>
      </c>
    </row>
    <row r="182" spans="2:42" ht="15">
      <c r="B182" s="19">
        <v>2025</v>
      </c>
      <c r="C182" s="19">
        <v>0</v>
      </c>
      <c r="D182" s="19">
        <v>0</v>
      </c>
      <c r="E182" s="19">
        <v>0</v>
      </c>
      <c r="F182" s="19">
        <v>0</v>
      </c>
      <c r="G182" s="19">
        <v>15000</v>
      </c>
      <c r="H182" s="23">
        <v>-15000</v>
      </c>
      <c r="K182" s="19">
        <v>2025</v>
      </c>
      <c r="L182" s="19">
        <v>0</v>
      </c>
      <c r="M182" s="19">
        <v>0</v>
      </c>
      <c r="P182" s="6" t="s">
        <v>10</v>
      </c>
      <c r="Q182" s="16">
        <f t="shared" si="20"/>
        <v>90.5</v>
      </c>
      <c r="R182" s="19">
        <v>0</v>
      </c>
      <c r="S182" s="19">
        <v>0</v>
      </c>
      <c r="T182" s="19">
        <v>0</v>
      </c>
      <c r="U182" s="19">
        <v>0</v>
      </c>
      <c r="V182" s="19">
        <v>0</v>
      </c>
      <c r="W182" s="19">
        <v>0</v>
      </c>
      <c r="X182" s="19">
        <v>0</v>
      </c>
      <c r="Y182" s="19">
        <v>0</v>
      </c>
      <c r="Z182" s="19">
        <v>0</v>
      </c>
      <c r="AA182" s="19"/>
      <c r="AJ182" s="37" t="s">
        <v>85</v>
      </c>
      <c r="AK182" s="38">
        <v>45717</v>
      </c>
      <c r="AL182" s="39">
        <f t="shared" si="23"/>
        <v>-15000</v>
      </c>
      <c r="AM182" s="39">
        <v>12.2</v>
      </c>
      <c r="AN182" s="40">
        <f t="shared" si="21"/>
        <v>7</v>
      </c>
      <c r="AO182" s="41">
        <f t="shared" si="22"/>
        <v>-6701.03</v>
      </c>
      <c r="AP182" s="42">
        <v>43160</v>
      </c>
    </row>
    <row r="183" spans="2:42" ht="15">
      <c r="B183" s="19">
        <v>2026</v>
      </c>
      <c r="C183" s="19">
        <v>702653.9</v>
      </c>
      <c r="D183" s="19">
        <v>0</v>
      </c>
      <c r="E183" s="19">
        <v>0</v>
      </c>
      <c r="F183" s="19">
        <v>0</v>
      </c>
      <c r="G183" s="19">
        <v>15000</v>
      </c>
      <c r="H183" s="23">
        <v>687653.9</v>
      </c>
      <c r="K183" s="19">
        <v>2026</v>
      </c>
      <c r="L183" s="19">
        <v>0</v>
      </c>
      <c r="M183" s="19">
        <v>33.900000000000006</v>
      </c>
      <c r="P183" s="6" t="s">
        <v>7</v>
      </c>
      <c r="Q183" s="16">
        <f t="shared" si="20"/>
        <v>90.5</v>
      </c>
      <c r="R183" s="19">
        <v>2.6775</v>
      </c>
      <c r="S183" s="19">
        <v>0</v>
      </c>
      <c r="T183" s="19">
        <v>0</v>
      </c>
      <c r="U183" s="19">
        <v>0</v>
      </c>
      <c r="V183" s="19">
        <v>0</v>
      </c>
      <c r="W183" s="19">
        <v>6892.805</v>
      </c>
      <c r="X183" s="19">
        <v>1487.902</v>
      </c>
      <c r="Y183" s="19">
        <v>0</v>
      </c>
      <c r="Z183" s="19">
        <v>3479.835</v>
      </c>
      <c r="AA183" s="19"/>
      <c r="AJ183" s="37" t="s">
        <v>85</v>
      </c>
      <c r="AK183" s="38">
        <v>46082</v>
      </c>
      <c r="AL183" s="39">
        <f t="shared" si="23"/>
        <v>687653.9</v>
      </c>
      <c r="AM183" s="39">
        <v>12.2</v>
      </c>
      <c r="AN183" s="40">
        <f t="shared" si="21"/>
        <v>8</v>
      </c>
      <c r="AO183" s="41">
        <f t="shared" si="22"/>
        <v>273795.97</v>
      </c>
      <c r="AP183" s="42">
        <v>43160</v>
      </c>
    </row>
    <row r="184" spans="2:42" ht="15">
      <c r="B184" s="19"/>
      <c r="C184" s="19"/>
      <c r="D184" s="19"/>
      <c r="E184" s="19"/>
      <c r="F184" s="19"/>
      <c r="G184" s="19"/>
      <c r="H184" s="19"/>
      <c r="K184" s="19"/>
      <c r="L184" s="19"/>
      <c r="M184" s="2">
        <f>SUM(M175:M183)</f>
        <v>139.33</v>
      </c>
      <c r="P184" s="6" t="s">
        <v>18</v>
      </c>
      <c r="Q184" s="16">
        <f t="shared" si="20"/>
        <v>40.5</v>
      </c>
      <c r="R184" s="19">
        <v>0</v>
      </c>
      <c r="S184" s="19">
        <v>0</v>
      </c>
      <c r="T184" s="19">
        <v>0</v>
      </c>
      <c r="U184" s="19">
        <v>0</v>
      </c>
      <c r="V184" s="19">
        <v>0</v>
      </c>
      <c r="W184" s="19">
        <v>0</v>
      </c>
      <c r="X184" s="19">
        <v>0</v>
      </c>
      <c r="Y184" s="19">
        <v>0</v>
      </c>
      <c r="Z184" s="19">
        <v>0</v>
      </c>
      <c r="AA184" s="19"/>
      <c r="AJ184" s="37" t="s">
        <v>85</v>
      </c>
      <c r="AK184" s="38">
        <v>46447</v>
      </c>
      <c r="AL184" s="39">
        <f t="shared" si="23"/>
        <v>0</v>
      </c>
      <c r="AM184" s="39">
        <v>12.2</v>
      </c>
      <c r="AN184" s="40">
        <f t="shared" si="21"/>
        <v>9</v>
      </c>
      <c r="AO184" s="41">
        <f t="shared" si="22"/>
        <v>0</v>
      </c>
      <c r="AP184" s="42">
        <v>43160</v>
      </c>
    </row>
    <row r="185" spans="2:42" ht="15">
      <c r="B185" s="6"/>
      <c r="C185" s="6"/>
      <c r="D185" s="6"/>
      <c r="E185" s="6"/>
      <c r="F185" s="6"/>
      <c r="G185" s="6"/>
      <c r="H185" s="6"/>
      <c r="P185" s="6" t="s">
        <v>11</v>
      </c>
      <c r="Q185" s="16">
        <f t="shared" si="20"/>
        <v>40.5</v>
      </c>
      <c r="R185" s="19">
        <v>0</v>
      </c>
      <c r="S185" s="19">
        <v>0</v>
      </c>
      <c r="T185" s="19">
        <v>0</v>
      </c>
      <c r="U185" s="19">
        <v>0</v>
      </c>
      <c r="V185" s="19">
        <v>0</v>
      </c>
      <c r="W185" s="19">
        <v>0</v>
      </c>
      <c r="X185" s="19">
        <v>0</v>
      </c>
      <c r="Y185" s="19">
        <v>0</v>
      </c>
      <c r="Z185" s="19">
        <v>0</v>
      </c>
      <c r="AA185" s="19"/>
      <c r="AJ185" s="37" t="s">
        <v>85</v>
      </c>
      <c r="AK185" s="38">
        <v>46813</v>
      </c>
      <c r="AL185" s="39">
        <f t="shared" si="23"/>
        <v>0</v>
      </c>
      <c r="AM185" s="39">
        <v>12.2</v>
      </c>
      <c r="AN185" s="40">
        <f t="shared" si="21"/>
        <v>10</v>
      </c>
      <c r="AO185" s="41">
        <f t="shared" si="22"/>
        <v>0</v>
      </c>
      <c r="AP185" s="42">
        <v>43160</v>
      </c>
    </row>
    <row r="186" spans="2:42" ht="15">
      <c r="B186" s="6"/>
      <c r="C186" s="6"/>
      <c r="D186" s="6"/>
      <c r="E186" s="6"/>
      <c r="F186" s="6"/>
      <c r="G186" s="6"/>
      <c r="H186" s="6"/>
      <c r="P186" s="6" t="s">
        <v>8</v>
      </c>
      <c r="Q186" s="16">
        <f t="shared" si="20"/>
        <v>40.5</v>
      </c>
      <c r="R186" s="19">
        <v>483.9975</v>
      </c>
      <c r="S186" s="19">
        <v>636.642</v>
      </c>
      <c r="T186" s="19">
        <v>0</v>
      </c>
      <c r="U186" s="19">
        <v>0</v>
      </c>
      <c r="V186" s="19">
        <v>0</v>
      </c>
      <c r="W186" s="19">
        <v>30799.7</v>
      </c>
      <c r="X186" s="19">
        <v>3684.712</v>
      </c>
      <c r="Y186" s="19">
        <v>0</v>
      </c>
      <c r="Z186" s="19">
        <v>7903.107</v>
      </c>
      <c r="AA186" s="19"/>
      <c r="AJ186" s="37" t="s">
        <v>85</v>
      </c>
      <c r="AK186" s="38">
        <v>47178</v>
      </c>
      <c r="AL186" s="39">
        <f t="shared" si="23"/>
        <v>0</v>
      </c>
      <c r="AM186" s="39">
        <v>12.2</v>
      </c>
      <c r="AN186" s="40">
        <f t="shared" si="21"/>
        <v>11</v>
      </c>
      <c r="AO186" s="41">
        <f t="shared" si="22"/>
        <v>0</v>
      </c>
      <c r="AP186" s="42">
        <v>43160</v>
      </c>
    </row>
    <row r="187" spans="16:42" ht="15">
      <c r="P187" s="6" t="s">
        <v>19</v>
      </c>
      <c r="Q187" s="16">
        <f t="shared" si="20"/>
        <v>18.7</v>
      </c>
      <c r="R187" s="19">
        <v>0</v>
      </c>
      <c r="S187" s="19">
        <v>0</v>
      </c>
      <c r="T187" s="19">
        <v>0</v>
      </c>
      <c r="U187" s="19">
        <v>0</v>
      </c>
      <c r="V187" s="19">
        <v>0</v>
      </c>
      <c r="W187" s="19">
        <v>0</v>
      </c>
      <c r="X187" s="19">
        <v>0</v>
      </c>
      <c r="Y187" s="19">
        <v>0</v>
      </c>
      <c r="Z187" s="19">
        <v>0</v>
      </c>
      <c r="AA187" s="19"/>
      <c r="AJ187" s="37" t="s">
        <v>85</v>
      </c>
      <c r="AK187" s="38">
        <v>47543</v>
      </c>
      <c r="AL187" s="39">
        <f t="shared" si="23"/>
        <v>0</v>
      </c>
      <c r="AM187" s="39">
        <v>12.2</v>
      </c>
      <c r="AN187" s="40">
        <f t="shared" si="21"/>
        <v>12</v>
      </c>
      <c r="AO187" s="41">
        <f t="shared" si="22"/>
        <v>0</v>
      </c>
      <c r="AP187" s="42">
        <v>43160</v>
      </c>
    </row>
    <row r="188" spans="16:42" ht="15">
      <c r="P188" s="6" t="s">
        <v>12</v>
      </c>
      <c r="Q188" s="16">
        <f t="shared" si="20"/>
        <v>18.7</v>
      </c>
      <c r="R188" s="19">
        <v>0</v>
      </c>
      <c r="S188" s="19">
        <v>0</v>
      </c>
      <c r="T188" s="19">
        <v>0</v>
      </c>
      <c r="U188" s="19">
        <v>0</v>
      </c>
      <c r="V188" s="19">
        <v>0</v>
      </c>
      <c r="W188" s="19">
        <v>0</v>
      </c>
      <c r="X188" s="19">
        <v>0</v>
      </c>
      <c r="Y188" s="19">
        <v>0</v>
      </c>
      <c r="Z188" s="19">
        <v>0</v>
      </c>
      <c r="AA188" s="19"/>
      <c r="AJ188" s="37" t="s">
        <v>85</v>
      </c>
      <c r="AK188" s="38">
        <v>47908</v>
      </c>
      <c r="AL188" s="39">
        <f t="shared" si="23"/>
        <v>0</v>
      </c>
      <c r="AM188" s="39">
        <v>12.2</v>
      </c>
      <c r="AN188" s="40">
        <f t="shared" si="21"/>
        <v>13</v>
      </c>
      <c r="AO188" s="41">
        <f t="shared" si="22"/>
        <v>0</v>
      </c>
      <c r="AP188" s="42">
        <v>43160</v>
      </c>
    </row>
    <row r="189" spans="16:42" ht="15">
      <c r="P189" s="6" t="s">
        <v>9</v>
      </c>
      <c r="Q189" s="16">
        <f t="shared" si="20"/>
        <v>18.7</v>
      </c>
      <c r="R189" s="19">
        <v>1404.743</v>
      </c>
      <c r="S189" s="19">
        <v>2937.774</v>
      </c>
      <c r="T189" s="19">
        <v>0</v>
      </c>
      <c r="U189" s="19">
        <v>0</v>
      </c>
      <c r="V189" s="19">
        <v>0</v>
      </c>
      <c r="W189" s="19">
        <v>16991.67</v>
      </c>
      <c r="X189" s="19">
        <v>1699.11</v>
      </c>
      <c r="Y189" s="19">
        <v>0</v>
      </c>
      <c r="Z189" s="19">
        <v>3617.808</v>
      </c>
      <c r="AA189" s="19"/>
      <c r="AJ189" s="37" t="s">
        <v>85</v>
      </c>
      <c r="AK189" s="38">
        <v>48274</v>
      </c>
      <c r="AL189" s="39">
        <f>H189</f>
        <v>0</v>
      </c>
      <c r="AM189" s="39">
        <v>12.2</v>
      </c>
      <c r="AN189" s="40">
        <f t="shared" si="21"/>
        <v>14</v>
      </c>
      <c r="AO189" s="41">
        <f t="shared" si="22"/>
        <v>0</v>
      </c>
      <c r="AP189" s="42">
        <v>43160</v>
      </c>
    </row>
    <row r="190" spans="18:42" ht="15">
      <c r="R190" s="2">
        <f aca="true" t="shared" si="24" ref="R190:Z190">SUMPRODUCT($Q$55:$Q$69,R175:R189)</f>
        <v>46112.9066</v>
      </c>
      <c r="S190" s="2">
        <f t="shared" si="24"/>
        <v>80720.37479999999</v>
      </c>
      <c r="T190" s="2">
        <f t="shared" si="24"/>
        <v>0</v>
      </c>
      <c r="U190" s="2">
        <f t="shared" si="24"/>
        <v>0</v>
      </c>
      <c r="V190" s="2">
        <f t="shared" si="24"/>
        <v>0</v>
      </c>
      <c r="W190" s="2">
        <f t="shared" si="24"/>
        <v>2188930.9315</v>
      </c>
      <c r="X190" s="2">
        <f t="shared" si="24"/>
        <v>315659.324</v>
      </c>
      <c r="Y190" s="2">
        <f t="shared" si="24"/>
        <v>0</v>
      </c>
      <c r="Z190" s="2">
        <f t="shared" si="24"/>
        <v>702653.9106000001</v>
      </c>
      <c r="AA190" s="2"/>
      <c r="AJ190" s="37" t="s">
        <v>85</v>
      </c>
      <c r="AK190" s="38">
        <v>48639</v>
      </c>
      <c r="AL190" s="39">
        <f>H190</f>
        <v>0</v>
      </c>
      <c r="AM190" s="39">
        <v>12.2</v>
      </c>
      <c r="AN190" s="40">
        <f t="shared" si="21"/>
        <v>15</v>
      </c>
      <c r="AO190" s="41">
        <f t="shared" si="22"/>
        <v>0</v>
      </c>
      <c r="AP190" s="42">
        <v>43160</v>
      </c>
    </row>
    <row r="191" spans="36:42" ht="15.75" thickBot="1">
      <c r="AJ191" s="43" t="s">
        <v>85</v>
      </c>
      <c r="AK191" s="38">
        <v>49004</v>
      </c>
      <c r="AL191" s="39">
        <f>H191</f>
        <v>0</v>
      </c>
      <c r="AM191" s="39">
        <v>12.2</v>
      </c>
      <c r="AN191" s="40">
        <f t="shared" si="21"/>
        <v>16</v>
      </c>
      <c r="AO191" s="41">
        <f t="shared" si="22"/>
        <v>0</v>
      </c>
      <c r="AP191" s="42">
        <v>43160</v>
      </c>
    </row>
    <row r="192" spans="37:41" ht="15.75" thickTop="1">
      <c r="AK192" s="38"/>
      <c r="AL192" s="39">
        <f>SUM(AL175:AL191)</f>
        <v>3199077.57</v>
      </c>
      <c r="AO192" s="49">
        <f>SUM(AO175:AO191)</f>
        <v>1698075.43</v>
      </c>
    </row>
    <row r="193" ht="15">
      <c r="AL193" s="48">
        <f>SUM(H175:H183)</f>
        <v>3199077.57</v>
      </c>
    </row>
    <row r="194" spans="38:41" ht="15">
      <c r="AL194" s="46">
        <f>AL192-AL193</f>
        <v>0</v>
      </c>
      <c r="AO194" s="46">
        <f>D45</f>
        <v>1513436.225812422</v>
      </c>
    </row>
    <row r="203" spans="1:36" ht="15.75" thickBot="1">
      <c r="A203" s="2" t="s">
        <v>60</v>
      </c>
      <c r="K203" s="2" t="s">
        <v>73</v>
      </c>
      <c r="P203" s="2" t="s">
        <v>69</v>
      </c>
      <c r="AJ203" s="1" t="s">
        <v>47</v>
      </c>
    </row>
    <row r="204" spans="1:42" ht="16.5" thickBot="1" thickTop="1">
      <c r="A204" s="2" t="s">
        <v>47</v>
      </c>
      <c r="B204" s="19"/>
      <c r="C204" s="19" t="s">
        <v>50</v>
      </c>
      <c r="D204" s="19" t="s">
        <v>51</v>
      </c>
      <c r="E204" s="19" t="s">
        <v>52</v>
      </c>
      <c r="F204" s="19" t="s">
        <v>53</v>
      </c>
      <c r="G204" s="19" t="s">
        <v>54</v>
      </c>
      <c r="H204" s="23" t="s">
        <v>55</v>
      </c>
      <c r="K204" s="19"/>
      <c r="L204" s="19" t="s">
        <v>71</v>
      </c>
      <c r="M204" s="19" t="s">
        <v>72</v>
      </c>
      <c r="P204" s="6"/>
      <c r="Q204" s="15" t="s">
        <v>36</v>
      </c>
      <c r="R204" s="19">
        <v>2018</v>
      </c>
      <c r="S204" s="19">
        <v>2019</v>
      </c>
      <c r="T204" s="19">
        <v>2020</v>
      </c>
      <c r="U204" s="19">
        <v>2021</v>
      </c>
      <c r="V204" s="19">
        <v>2022</v>
      </c>
      <c r="W204" s="19">
        <v>2023</v>
      </c>
      <c r="X204" s="19">
        <v>2024</v>
      </c>
      <c r="Y204" s="19">
        <v>2025</v>
      </c>
      <c r="Z204" s="19">
        <v>2026</v>
      </c>
      <c r="AA204" s="19">
        <v>2027</v>
      </c>
      <c r="AB204" s="19">
        <v>2028</v>
      </c>
      <c r="AC204" s="19">
        <v>2029</v>
      </c>
      <c r="AD204" s="19">
        <v>2030</v>
      </c>
      <c r="AE204" s="19">
        <v>2031</v>
      </c>
      <c r="AF204" s="19"/>
      <c r="AJ204" s="29" t="s">
        <v>78</v>
      </c>
      <c r="AK204" s="30" t="s">
        <v>79</v>
      </c>
      <c r="AL204" s="31" t="s">
        <v>80</v>
      </c>
      <c r="AM204" s="31" t="s">
        <v>81</v>
      </c>
      <c r="AN204" s="31" t="s">
        <v>82</v>
      </c>
      <c r="AO204" s="32" t="s">
        <v>83</v>
      </c>
      <c r="AP204" s="33" t="s">
        <v>84</v>
      </c>
    </row>
    <row r="205" spans="2:42" ht="15.75" thickTop="1">
      <c r="B205" s="19">
        <v>2018</v>
      </c>
      <c r="C205" s="19">
        <v>1161432</v>
      </c>
      <c r="D205" s="19">
        <v>14262.79</v>
      </c>
      <c r="E205" s="19">
        <v>0</v>
      </c>
      <c r="F205" s="19">
        <v>0</v>
      </c>
      <c r="G205" s="19">
        <v>80000</v>
      </c>
      <c r="H205" s="23">
        <v>1067169.21</v>
      </c>
      <c r="K205" s="19">
        <v>2018</v>
      </c>
      <c r="L205" s="19">
        <v>438.5900000000001</v>
      </c>
      <c r="M205" s="19">
        <v>0</v>
      </c>
      <c r="P205" s="6" t="s">
        <v>56</v>
      </c>
      <c r="Q205" s="16">
        <f aca="true" t="shared" si="25" ref="Q205:Q219">INDEX($A$22:$F$36,MATCH(P205,$A$22:$A$36,0),6)</f>
        <v>97.97</v>
      </c>
      <c r="R205" s="19">
        <v>0</v>
      </c>
      <c r="S205" s="19">
        <v>0</v>
      </c>
      <c r="T205" s="19">
        <v>0</v>
      </c>
      <c r="U205" s="19">
        <v>0</v>
      </c>
      <c r="V205" s="19">
        <v>0</v>
      </c>
      <c r="W205" s="19">
        <v>0</v>
      </c>
      <c r="X205" s="19">
        <v>0</v>
      </c>
      <c r="Y205" s="19">
        <v>0</v>
      </c>
      <c r="Z205" s="19">
        <v>0</v>
      </c>
      <c r="AA205" s="19">
        <v>0</v>
      </c>
      <c r="AB205" s="19">
        <v>0</v>
      </c>
      <c r="AC205" s="19">
        <v>0</v>
      </c>
      <c r="AD205" s="19">
        <v>0</v>
      </c>
      <c r="AE205" s="19">
        <v>0</v>
      </c>
      <c r="AF205" s="19"/>
      <c r="AJ205" s="34" t="s">
        <v>85</v>
      </c>
      <c r="AK205" s="38">
        <v>43160</v>
      </c>
      <c r="AL205" s="39">
        <f>H205</f>
        <v>1067169.21</v>
      </c>
      <c r="AM205" s="35">
        <v>12.2</v>
      </c>
      <c r="AN205" s="31">
        <f>YEAR(AK205)-YEAR(AP205)</f>
        <v>0</v>
      </c>
      <c r="AO205" s="36">
        <f>ROUND(AL205/(1+AM205%)^AN205,2)</f>
        <v>1067169.21</v>
      </c>
      <c r="AP205" s="42">
        <v>43160</v>
      </c>
    </row>
    <row r="206" spans="2:42" ht="15">
      <c r="B206" s="19">
        <v>2019</v>
      </c>
      <c r="C206" s="19">
        <v>560018.4</v>
      </c>
      <c r="D206" s="19">
        <v>7649.41</v>
      </c>
      <c r="E206" s="19">
        <v>0</v>
      </c>
      <c r="F206" s="19">
        <v>0</v>
      </c>
      <c r="G206" s="19">
        <v>80000</v>
      </c>
      <c r="H206" s="23">
        <v>472368.99</v>
      </c>
      <c r="K206" s="19">
        <v>2019</v>
      </c>
      <c r="L206" s="19">
        <v>235.19000000000003</v>
      </c>
      <c r="M206" s="19">
        <v>0</v>
      </c>
      <c r="P206" s="6" t="s">
        <v>15</v>
      </c>
      <c r="Q206" s="16">
        <f t="shared" si="25"/>
        <v>60.1</v>
      </c>
      <c r="R206" s="19">
        <v>0</v>
      </c>
      <c r="S206" s="19">
        <v>0</v>
      </c>
      <c r="T206" s="19">
        <v>0</v>
      </c>
      <c r="U206" s="19">
        <v>0</v>
      </c>
      <c r="V206" s="19">
        <v>0</v>
      </c>
      <c r="W206" s="19">
        <v>0</v>
      </c>
      <c r="X206" s="19">
        <v>0</v>
      </c>
      <c r="Y206" s="19">
        <v>0</v>
      </c>
      <c r="Z206" s="19">
        <v>0</v>
      </c>
      <c r="AA206" s="19">
        <v>0</v>
      </c>
      <c r="AB206" s="19">
        <v>0</v>
      </c>
      <c r="AC206" s="19">
        <v>0</v>
      </c>
      <c r="AD206" s="19">
        <v>0</v>
      </c>
      <c r="AE206" s="19">
        <v>0</v>
      </c>
      <c r="AF206" s="19"/>
      <c r="AJ206" s="37" t="s">
        <v>85</v>
      </c>
      <c r="AK206" s="38">
        <v>43525</v>
      </c>
      <c r="AL206" s="39">
        <f>H206</f>
        <v>472368.99</v>
      </c>
      <c r="AM206" s="39">
        <v>12.2</v>
      </c>
      <c r="AN206" s="40">
        <f aca="true" t="shared" si="26" ref="AN206:AN221">YEAR(AK206)-YEAR(AP206)</f>
        <v>1</v>
      </c>
      <c r="AO206" s="41">
        <f aca="true" t="shared" si="27" ref="AO206:AO221">ROUND(AL206/(1+AM206%)^AN206,2)</f>
        <v>421006.23</v>
      </c>
      <c r="AP206" s="42">
        <v>43160</v>
      </c>
    </row>
    <row r="207" spans="2:42" ht="15">
      <c r="B207" s="19">
        <v>2020</v>
      </c>
      <c r="C207" s="19">
        <v>119437.6</v>
      </c>
      <c r="D207" s="19">
        <v>0</v>
      </c>
      <c r="E207" s="19">
        <v>0</v>
      </c>
      <c r="F207" s="19">
        <v>0</v>
      </c>
      <c r="G207" s="19">
        <v>80000</v>
      </c>
      <c r="H207" s="23">
        <v>39437.600000000006</v>
      </c>
      <c r="K207" s="19">
        <v>2020</v>
      </c>
      <c r="L207" s="19">
        <v>50.16</v>
      </c>
      <c r="M207" s="19">
        <v>0</v>
      </c>
      <c r="P207" s="6" t="s">
        <v>16</v>
      </c>
      <c r="Q207" s="16">
        <f t="shared" si="25"/>
        <v>38.49</v>
      </c>
      <c r="R207" s="19">
        <v>0</v>
      </c>
      <c r="S207" s="19">
        <v>0</v>
      </c>
      <c r="T207" s="19">
        <v>0</v>
      </c>
      <c r="U207" s="19">
        <v>0</v>
      </c>
      <c r="V207" s="19">
        <v>0</v>
      </c>
      <c r="W207" s="19">
        <v>0</v>
      </c>
      <c r="X207" s="19">
        <v>0</v>
      </c>
      <c r="Y207" s="19">
        <v>0</v>
      </c>
      <c r="Z207" s="19">
        <v>0</v>
      </c>
      <c r="AA207" s="19">
        <v>0</v>
      </c>
      <c r="AB207" s="19">
        <v>0</v>
      </c>
      <c r="AC207" s="19">
        <v>0</v>
      </c>
      <c r="AD207" s="19">
        <v>0</v>
      </c>
      <c r="AE207" s="19">
        <v>0</v>
      </c>
      <c r="AF207" s="19"/>
      <c r="AJ207" s="37" t="s">
        <v>85</v>
      </c>
      <c r="AK207" s="38">
        <v>43891</v>
      </c>
      <c r="AL207" s="39">
        <f aca="true" t="shared" si="28" ref="AL207:AL218">H207</f>
        <v>39437.600000000006</v>
      </c>
      <c r="AM207" s="39">
        <v>12.2</v>
      </c>
      <c r="AN207" s="40">
        <f t="shared" si="26"/>
        <v>2</v>
      </c>
      <c r="AO207" s="41">
        <f t="shared" si="27"/>
        <v>31327.43</v>
      </c>
      <c r="AP207" s="42">
        <v>43160</v>
      </c>
    </row>
    <row r="208" spans="2:42" ht="15">
      <c r="B208" s="19">
        <v>2021</v>
      </c>
      <c r="C208" s="19">
        <v>0</v>
      </c>
      <c r="D208" s="19">
        <v>0</v>
      </c>
      <c r="E208" s="19">
        <v>0</v>
      </c>
      <c r="F208" s="19">
        <v>0</v>
      </c>
      <c r="G208" s="19">
        <v>80000</v>
      </c>
      <c r="H208" s="23">
        <v>-80000</v>
      </c>
      <c r="K208" s="19">
        <v>2021</v>
      </c>
      <c r="L208" s="19">
        <v>0</v>
      </c>
      <c r="M208" s="19">
        <v>0</v>
      </c>
      <c r="P208" s="6" t="s">
        <v>68</v>
      </c>
      <c r="Q208" s="16">
        <f t="shared" si="25"/>
        <v>155.5</v>
      </c>
      <c r="R208" s="19">
        <v>0</v>
      </c>
      <c r="S208" s="19">
        <v>0</v>
      </c>
      <c r="T208" s="19">
        <v>0</v>
      </c>
      <c r="U208" s="19">
        <v>0</v>
      </c>
      <c r="V208" s="19">
        <v>0</v>
      </c>
      <c r="W208" s="19">
        <v>0</v>
      </c>
      <c r="X208" s="19">
        <v>0</v>
      </c>
      <c r="Y208" s="19">
        <v>0</v>
      </c>
      <c r="Z208" s="19">
        <v>0</v>
      </c>
      <c r="AA208" s="19">
        <v>0</v>
      </c>
      <c r="AB208" s="19">
        <v>0</v>
      </c>
      <c r="AC208" s="19">
        <v>0</v>
      </c>
      <c r="AD208" s="19">
        <v>0</v>
      </c>
      <c r="AE208" s="19">
        <v>0</v>
      </c>
      <c r="AF208" s="19"/>
      <c r="AJ208" s="37" t="s">
        <v>85</v>
      </c>
      <c r="AK208" s="38">
        <v>44256</v>
      </c>
      <c r="AL208" s="39">
        <f t="shared" si="28"/>
        <v>-80000</v>
      </c>
      <c r="AM208" s="39">
        <v>12.2</v>
      </c>
      <c r="AN208" s="40">
        <f t="shared" si="26"/>
        <v>3</v>
      </c>
      <c r="AO208" s="41">
        <f t="shared" si="27"/>
        <v>-56638.46</v>
      </c>
      <c r="AP208" s="42">
        <v>43160</v>
      </c>
    </row>
    <row r="209" spans="2:42" ht="15">
      <c r="B209" s="19">
        <v>2022</v>
      </c>
      <c r="C209" s="19">
        <v>19168.11</v>
      </c>
      <c r="D209" s="19">
        <v>0</v>
      </c>
      <c r="E209" s="19">
        <v>0</v>
      </c>
      <c r="F209" s="19">
        <v>0</v>
      </c>
      <c r="G209" s="19">
        <v>80000</v>
      </c>
      <c r="H209" s="23">
        <v>-60831.89</v>
      </c>
      <c r="K209" s="19">
        <v>2022</v>
      </c>
      <c r="L209" s="19">
        <v>8.05</v>
      </c>
      <c r="M209" s="19">
        <v>0</v>
      </c>
      <c r="P209" s="6" t="s">
        <v>13</v>
      </c>
      <c r="Q209" s="16">
        <f t="shared" si="25"/>
        <v>155.5</v>
      </c>
      <c r="R209" s="19">
        <v>0</v>
      </c>
      <c r="S209" s="19">
        <v>0</v>
      </c>
      <c r="T209" s="19">
        <v>0</v>
      </c>
      <c r="U209" s="19">
        <v>0</v>
      </c>
      <c r="V209" s="19">
        <v>0</v>
      </c>
      <c r="W209" s="19">
        <v>0</v>
      </c>
      <c r="X209" s="19">
        <v>0</v>
      </c>
      <c r="Y209" s="19">
        <v>0</v>
      </c>
      <c r="Z209" s="19">
        <v>0</v>
      </c>
      <c r="AA209" s="19">
        <v>0</v>
      </c>
      <c r="AB209" s="19">
        <v>0</v>
      </c>
      <c r="AC209" s="19">
        <v>0</v>
      </c>
      <c r="AD209" s="19">
        <v>0</v>
      </c>
      <c r="AE209" s="19">
        <v>0</v>
      </c>
      <c r="AF209" s="19"/>
      <c r="AJ209" s="37" t="s">
        <v>85</v>
      </c>
      <c r="AK209" s="38">
        <v>44621</v>
      </c>
      <c r="AL209" s="39">
        <f t="shared" si="28"/>
        <v>-60831.89</v>
      </c>
      <c r="AM209" s="39">
        <v>12.2</v>
      </c>
      <c r="AN209" s="40">
        <f t="shared" si="26"/>
        <v>4</v>
      </c>
      <c r="AO209" s="41">
        <f t="shared" si="27"/>
        <v>-38384.85</v>
      </c>
      <c r="AP209" s="42">
        <v>43160</v>
      </c>
    </row>
    <row r="210" spans="2:42" ht="15">
      <c r="B210" s="19">
        <v>2023</v>
      </c>
      <c r="C210" s="19">
        <v>329490.2</v>
      </c>
      <c r="D210" s="19">
        <v>0</v>
      </c>
      <c r="E210" s="19">
        <v>0</v>
      </c>
      <c r="F210" s="19">
        <v>0</v>
      </c>
      <c r="G210" s="19">
        <v>80000</v>
      </c>
      <c r="H210" s="23">
        <v>249490.2</v>
      </c>
      <c r="K210" s="19">
        <v>2023</v>
      </c>
      <c r="L210" s="19">
        <v>19.98</v>
      </c>
      <c r="M210" s="19">
        <v>11.55</v>
      </c>
      <c r="P210" s="6" t="s">
        <v>14</v>
      </c>
      <c r="Q210" s="16">
        <f t="shared" si="25"/>
        <v>155.5</v>
      </c>
      <c r="R210" s="19">
        <v>0</v>
      </c>
      <c r="S210" s="19">
        <v>0</v>
      </c>
      <c r="T210" s="19">
        <v>0</v>
      </c>
      <c r="U210" s="19">
        <v>0</v>
      </c>
      <c r="V210" s="19">
        <v>0</v>
      </c>
      <c r="W210" s="19">
        <v>0</v>
      </c>
      <c r="X210" s="19">
        <v>0</v>
      </c>
      <c r="Y210" s="19">
        <v>0</v>
      </c>
      <c r="Z210" s="19">
        <v>0</v>
      </c>
      <c r="AA210" s="19">
        <v>0</v>
      </c>
      <c r="AB210" s="19">
        <v>0</v>
      </c>
      <c r="AC210" s="19">
        <v>0</v>
      </c>
      <c r="AD210" s="19">
        <v>0</v>
      </c>
      <c r="AE210" s="19">
        <v>0</v>
      </c>
      <c r="AF210" s="19"/>
      <c r="AJ210" s="37" t="s">
        <v>85</v>
      </c>
      <c r="AK210" s="38">
        <v>44986</v>
      </c>
      <c r="AL210" s="39">
        <f t="shared" si="28"/>
        <v>249490.2</v>
      </c>
      <c r="AM210" s="39">
        <v>12.2</v>
      </c>
      <c r="AN210" s="40">
        <f t="shared" si="26"/>
        <v>5</v>
      </c>
      <c r="AO210" s="41">
        <f t="shared" si="27"/>
        <v>140310.19</v>
      </c>
      <c r="AP210" s="42">
        <v>43160</v>
      </c>
    </row>
    <row r="211" spans="2:42" ht="15">
      <c r="B211" s="19">
        <v>2024</v>
      </c>
      <c r="C211" s="19">
        <v>4347795</v>
      </c>
      <c r="D211" s="19">
        <v>0</v>
      </c>
      <c r="E211" s="19">
        <v>0</v>
      </c>
      <c r="F211" s="19">
        <v>0</v>
      </c>
      <c r="G211" s="19">
        <v>80000</v>
      </c>
      <c r="H211" s="23">
        <v>4267795</v>
      </c>
      <c r="K211" s="19">
        <v>2024</v>
      </c>
      <c r="L211" s="19">
        <v>23.11</v>
      </c>
      <c r="M211" s="19">
        <v>214.19</v>
      </c>
      <c r="P211" s="6" t="s">
        <v>17</v>
      </c>
      <c r="Q211" s="16">
        <f t="shared" si="25"/>
        <v>90.5</v>
      </c>
      <c r="R211" s="19">
        <v>0</v>
      </c>
      <c r="S211" s="19">
        <v>0</v>
      </c>
      <c r="T211" s="19">
        <v>0</v>
      </c>
      <c r="U211" s="19">
        <v>0</v>
      </c>
      <c r="V211" s="19">
        <v>0</v>
      </c>
      <c r="W211" s="19">
        <v>0</v>
      </c>
      <c r="X211" s="19">
        <v>0</v>
      </c>
      <c r="Y211" s="19">
        <v>0</v>
      </c>
      <c r="Z211" s="19">
        <v>0</v>
      </c>
      <c r="AA211" s="19">
        <v>0</v>
      </c>
      <c r="AB211" s="19">
        <v>0</v>
      </c>
      <c r="AC211" s="19">
        <v>0</v>
      </c>
      <c r="AD211" s="19">
        <v>0</v>
      </c>
      <c r="AE211" s="19">
        <v>0</v>
      </c>
      <c r="AF211" s="19"/>
      <c r="AJ211" s="37" t="s">
        <v>85</v>
      </c>
      <c r="AK211" s="38">
        <v>45352</v>
      </c>
      <c r="AL211" s="39">
        <f t="shared" si="28"/>
        <v>4267795</v>
      </c>
      <c r="AM211" s="39">
        <v>12.2</v>
      </c>
      <c r="AN211" s="40">
        <f t="shared" si="26"/>
        <v>6</v>
      </c>
      <c r="AO211" s="41">
        <f t="shared" si="27"/>
        <v>2139175.46</v>
      </c>
      <c r="AP211" s="42">
        <v>43160</v>
      </c>
    </row>
    <row r="212" spans="2:42" ht="15">
      <c r="B212" s="19">
        <v>2025</v>
      </c>
      <c r="C212" s="19">
        <v>4651196</v>
      </c>
      <c r="D212" s="19">
        <v>0</v>
      </c>
      <c r="E212" s="19">
        <v>0</v>
      </c>
      <c r="F212" s="19">
        <v>0</v>
      </c>
      <c r="G212" s="19">
        <v>80000</v>
      </c>
      <c r="H212" s="23">
        <v>4571196</v>
      </c>
      <c r="K212" s="19">
        <v>2025</v>
      </c>
      <c r="L212" s="19">
        <v>0</v>
      </c>
      <c r="M212" s="19">
        <v>224.4</v>
      </c>
      <c r="P212" s="6" t="s">
        <v>10</v>
      </c>
      <c r="Q212" s="16">
        <f t="shared" si="25"/>
        <v>90.5</v>
      </c>
      <c r="R212" s="19">
        <v>0</v>
      </c>
      <c r="S212" s="19">
        <v>0</v>
      </c>
      <c r="T212" s="19">
        <v>0</v>
      </c>
      <c r="U212" s="19">
        <v>0</v>
      </c>
      <c r="V212" s="19">
        <v>0</v>
      </c>
      <c r="W212" s="19">
        <v>0</v>
      </c>
      <c r="X212" s="19">
        <v>0</v>
      </c>
      <c r="Y212" s="19">
        <v>0</v>
      </c>
      <c r="Z212" s="19">
        <v>0</v>
      </c>
      <c r="AA212" s="19">
        <v>0</v>
      </c>
      <c r="AB212" s="19">
        <v>0</v>
      </c>
      <c r="AC212" s="19">
        <v>0</v>
      </c>
      <c r="AD212" s="19">
        <v>0</v>
      </c>
      <c r="AE212" s="19">
        <v>0</v>
      </c>
      <c r="AF212" s="19"/>
      <c r="AJ212" s="37" t="s">
        <v>85</v>
      </c>
      <c r="AK212" s="38">
        <v>45717</v>
      </c>
      <c r="AL212" s="39">
        <f t="shared" si="28"/>
        <v>4571196</v>
      </c>
      <c r="AM212" s="39">
        <v>12.2</v>
      </c>
      <c r="AN212" s="40">
        <f t="shared" si="26"/>
        <v>7</v>
      </c>
      <c r="AO212" s="41">
        <f t="shared" si="27"/>
        <v>2042113.35</v>
      </c>
      <c r="AP212" s="42">
        <v>43160</v>
      </c>
    </row>
    <row r="213" spans="2:42" ht="15">
      <c r="B213" s="19">
        <v>2026</v>
      </c>
      <c r="C213" s="19">
        <v>4874843</v>
      </c>
      <c r="D213" s="19">
        <v>0</v>
      </c>
      <c r="E213" s="19">
        <v>0</v>
      </c>
      <c r="F213" s="19">
        <v>0</v>
      </c>
      <c r="G213" s="19">
        <v>80000</v>
      </c>
      <c r="H213" s="23">
        <v>4794843</v>
      </c>
      <c r="K213" s="19">
        <v>2026</v>
      </c>
      <c r="L213" s="19">
        <v>0</v>
      </c>
      <c r="M213" s="19">
        <v>235.19000000000003</v>
      </c>
      <c r="P213" s="6" t="s">
        <v>7</v>
      </c>
      <c r="Q213" s="16">
        <f t="shared" si="25"/>
        <v>90.5</v>
      </c>
      <c r="R213" s="19">
        <v>36.4123</v>
      </c>
      <c r="S213" s="19">
        <v>0</v>
      </c>
      <c r="T213" s="19">
        <v>0</v>
      </c>
      <c r="U213" s="19">
        <v>0</v>
      </c>
      <c r="V213" s="19">
        <v>0</v>
      </c>
      <c r="W213" s="19">
        <v>887.733</v>
      </c>
      <c r="X213" s="19">
        <v>20234.53</v>
      </c>
      <c r="Y213" s="19">
        <v>23034.66</v>
      </c>
      <c r="Z213" s="19">
        <v>24142.25</v>
      </c>
      <c r="AA213" s="19">
        <v>5148.924</v>
      </c>
      <c r="AB213" s="19">
        <v>0</v>
      </c>
      <c r="AC213" s="19">
        <v>826.3325</v>
      </c>
      <c r="AD213" s="19">
        <v>2050.947</v>
      </c>
      <c r="AE213" s="19">
        <v>2372.242</v>
      </c>
      <c r="AF213" s="19"/>
      <c r="AJ213" s="37" t="s">
        <v>85</v>
      </c>
      <c r="AK213" s="38">
        <v>46082</v>
      </c>
      <c r="AL213" s="39">
        <f t="shared" si="28"/>
        <v>4794843</v>
      </c>
      <c r="AM213" s="39">
        <v>12.2</v>
      </c>
      <c r="AN213" s="40">
        <f t="shared" si="26"/>
        <v>8</v>
      </c>
      <c r="AO213" s="41">
        <f t="shared" si="27"/>
        <v>1909112.57</v>
      </c>
      <c r="AP213" s="42">
        <v>43160</v>
      </c>
    </row>
    <row r="214" spans="2:42" ht="15">
      <c r="B214" s="19">
        <v>2027</v>
      </c>
      <c r="C214" s="19">
        <v>1039679</v>
      </c>
      <c r="D214" s="19">
        <v>0</v>
      </c>
      <c r="E214" s="19">
        <v>0</v>
      </c>
      <c r="F214" s="19">
        <v>0</v>
      </c>
      <c r="G214" s="19">
        <v>80000</v>
      </c>
      <c r="H214" s="23">
        <v>959679</v>
      </c>
      <c r="K214" s="19">
        <v>2027</v>
      </c>
      <c r="L214" s="19">
        <v>0</v>
      </c>
      <c r="M214" s="19">
        <v>50.16</v>
      </c>
      <c r="P214" s="6" t="s">
        <v>18</v>
      </c>
      <c r="Q214" s="16">
        <f t="shared" si="25"/>
        <v>40.5</v>
      </c>
      <c r="R214" s="19">
        <v>0</v>
      </c>
      <c r="S214" s="19">
        <v>0</v>
      </c>
      <c r="T214" s="19">
        <v>0</v>
      </c>
      <c r="U214" s="19">
        <v>0</v>
      </c>
      <c r="V214" s="19">
        <v>0</v>
      </c>
      <c r="W214" s="19">
        <v>0</v>
      </c>
      <c r="X214" s="19">
        <v>0</v>
      </c>
      <c r="Y214" s="19">
        <v>0</v>
      </c>
      <c r="Z214" s="19">
        <v>0</v>
      </c>
      <c r="AA214" s="19">
        <v>0</v>
      </c>
      <c r="AB214" s="19">
        <v>0</v>
      </c>
      <c r="AC214" s="19">
        <v>0</v>
      </c>
      <c r="AD214" s="19">
        <v>0</v>
      </c>
      <c r="AE214" s="19">
        <v>0</v>
      </c>
      <c r="AF214" s="19"/>
      <c r="AJ214" s="37" t="s">
        <v>85</v>
      </c>
      <c r="AK214" s="38">
        <v>46447</v>
      </c>
      <c r="AL214" s="39">
        <f t="shared" si="28"/>
        <v>959679</v>
      </c>
      <c r="AM214" s="39">
        <v>12.2</v>
      </c>
      <c r="AN214" s="40">
        <f t="shared" si="26"/>
        <v>9</v>
      </c>
      <c r="AO214" s="41">
        <f t="shared" si="27"/>
        <v>340557.37</v>
      </c>
      <c r="AP214" s="42">
        <v>43160</v>
      </c>
    </row>
    <row r="215" spans="2:42" ht="15">
      <c r="B215" s="19">
        <v>2028</v>
      </c>
      <c r="C215" s="19">
        <v>0</v>
      </c>
      <c r="D215" s="19">
        <v>0</v>
      </c>
      <c r="E215" s="19">
        <v>0</v>
      </c>
      <c r="F215" s="19">
        <v>0</v>
      </c>
      <c r="G215" s="19">
        <v>80000</v>
      </c>
      <c r="H215" s="23">
        <v>-80000</v>
      </c>
      <c r="K215" s="19">
        <v>2028</v>
      </c>
      <c r="L215" s="19">
        <v>0</v>
      </c>
      <c r="M215" s="19">
        <v>0</v>
      </c>
      <c r="P215" s="6" t="s">
        <v>11</v>
      </c>
      <c r="Q215" s="16">
        <f t="shared" si="25"/>
        <v>40.5</v>
      </c>
      <c r="R215" s="19">
        <v>0</v>
      </c>
      <c r="S215" s="19">
        <v>0</v>
      </c>
      <c r="T215" s="19">
        <v>0</v>
      </c>
      <c r="U215" s="19">
        <v>0</v>
      </c>
      <c r="V215" s="19">
        <v>0</v>
      </c>
      <c r="W215" s="19">
        <v>0</v>
      </c>
      <c r="X215" s="19">
        <v>0</v>
      </c>
      <c r="Y215" s="19">
        <v>0</v>
      </c>
      <c r="Z215" s="19">
        <v>0</v>
      </c>
      <c r="AA215" s="19">
        <v>0</v>
      </c>
      <c r="AB215" s="19">
        <v>0</v>
      </c>
      <c r="AC215" s="19">
        <v>0</v>
      </c>
      <c r="AD215" s="19">
        <v>0</v>
      </c>
      <c r="AE215" s="19">
        <v>0</v>
      </c>
      <c r="AF215" s="19"/>
      <c r="AJ215" s="37" t="s">
        <v>85</v>
      </c>
      <c r="AK215" s="38">
        <v>46813</v>
      </c>
      <c r="AL215" s="39">
        <f t="shared" si="28"/>
        <v>-80000</v>
      </c>
      <c r="AM215" s="39">
        <v>12.2</v>
      </c>
      <c r="AN215" s="40">
        <f t="shared" si="26"/>
        <v>10</v>
      </c>
      <c r="AO215" s="41">
        <f t="shared" si="27"/>
        <v>-25302.38</v>
      </c>
      <c r="AP215" s="42">
        <v>43160</v>
      </c>
    </row>
    <row r="216" spans="2:42" ht="15">
      <c r="B216" s="19">
        <v>2029</v>
      </c>
      <c r="C216" s="19">
        <v>166854.4</v>
      </c>
      <c r="D216" s="19">
        <v>0</v>
      </c>
      <c r="E216" s="19">
        <v>0</v>
      </c>
      <c r="F216" s="19">
        <v>0</v>
      </c>
      <c r="G216" s="19">
        <v>80000</v>
      </c>
      <c r="H216" s="23">
        <v>86854.4</v>
      </c>
      <c r="K216" s="19">
        <v>2029</v>
      </c>
      <c r="L216" s="19">
        <v>0</v>
      </c>
      <c r="M216" s="19">
        <v>8.05</v>
      </c>
      <c r="P216" s="6" t="s">
        <v>8</v>
      </c>
      <c r="Q216" s="16">
        <f t="shared" si="25"/>
        <v>40.5</v>
      </c>
      <c r="R216" s="19">
        <v>10796.29</v>
      </c>
      <c r="S216" s="19">
        <v>4416.868</v>
      </c>
      <c r="T216" s="19">
        <v>942.0048</v>
      </c>
      <c r="U216" s="19">
        <v>0</v>
      </c>
      <c r="V216" s="19">
        <v>151.179</v>
      </c>
      <c r="W216" s="19">
        <v>4341.9564</v>
      </c>
      <c r="X216" s="19">
        <v>50543.7558</v>
      </c>
      <c r="Y216" s="19">
        <v>52314.37</v>
      </c>
      <c r="Z216" s="19">
        <v>54829.84</v>
      </c>
      <c r="AA216" s="19">
        <v>11693.8</v>
      </c>
      <c r="AB216" s="19">
        <v>0</v>
      </c>
      <c r="AC216" s="19">
        <v>1876.697</v>
      </c>
      <c r="AD216" s="19">
        <v>4657.937</v>
      </c>
      <c r="AE216" s="19">
        <v>5387.634</v>
      </c>
      <c r="AF216" s="19"/>
      <c r="AJ216" s="37" t="s">
        <v>85</v>
      </c>
      <c r="AK216" s="38">
        <v>47178</v>
      </c>
      <c r="AL216" s="39">
        <f t="shared" si="28"/>
        <v>86854.4</v>
      </c>
      <c r="AM216" s="39">
        <v>12.2</v>
      </c>
      <c r="AN216" s="40">
        <f t="shared" si="26"/>
        <v>11</v>
      </c>
      <c r="AO216" s="41">
        <f t="shared" si="27"/>
        <v>24483.33</v>
      </c>
      <c r="AP216" s="42">
        <v>43160</v>
      </c>
    </row>
    <row r="217" spans="2:42" ht="15">
      <c r="B217" s="19">
        <v>2030</v>
      </c>
      <c r="C217" s="19">
        <v>414130.5</v>
      </c>
      <c r="D217" s="19">
        <v>0</v>
      </c>
      <c r="E217" s="19">
        <v>0</v>
      </c>
      <c r="F217" s="19">
        <v>0</v>
      </c>
      <c r="G217" s="19">
        <v>80000</v>
      </c>
      <c r="H217" s="23">
        <v>334130.5</v>
      </c>
      <c r="K217" s="19">
        <v>2030</v>
      </c>
      <c r="L217" s="19">
        <v>0</v>
      </c>
      <c r="M217" s="19">
        <v>19.98</v>
      </c>
      <c r="P217" s="6" t="s">
        <v>19</v>
      </c>
      <c r="Q217" s="16">
        <f t="shared" si="25"/>
        <v>18.7</v>
      </c>
      <c r="R217" s="19">
        <v>0</v>
      </c>
      <c r="S217" s="19">
        <v>0</v>
      </c>
      <c r="T217" s="19">
        <v>0</v>
      </c>
      <c r="U217" s="19">
        <v>0</v>
      </c>
      <c r="V217" s="19">
        <v>0</v>
      </c>
      <c r="W217" s="19">
        <v>0</v>
      </c>
      <c r="X217" s="19">
        <v>0</v>
      </c>
      <c r="Y217" s="19">
        <v>0</v>
      </c>
      <c r="Z217" s="19">
        <v>0</v>
      </c>
      <c r="AA217" s="19">
        <v>0</v>
      </c>
      <c r="AB217" s="19">
        <v>0</v>
      </c>
      <c r="AC217" s="19">
        <v>0</v>
      </c>
      <c r="AD217" s="19">
        <v>0</v>
      </c>
      <c r="AE217" s="19">
        <v>0</v>
      </c>
      <c r="AF217" s="19"/>
      <c r="AJ217" s="37" t="s">
        <v>85</v>
      </c>
      <c r="AK217" s="38">
        <v>47543</v>
      </c>
      <c r="AL217" s="39">
        <f t="shared" si="28"/>
        <v>334130.5</v>
      </c>
      <c r="AM217" s="39">
        <v>12.2</v>
      </c>
      <c r="AN217" s="40">
        <f t="shared" si="26"/>
        <v>12</v>
      </c>
      <c r="AO217" s="41">
        <f t="shared" si="27"/>
        <v>83946.35</v>
      </c>
      <c r="AP217" s="42">
        <v>43160</v>
      </c>
    </row>
    <row r="218" spans="2:42" ht="15">
      <c r="B218" s="19">
        <v>2031</v>
      </c>
      <c r="C218" s="19">
        <v>479006.8</v>
      </c>
      <c r="D218" s="19">
        <v>0</v>
      </c>
      <c r="E218" s="19">
        <v>0</v>
      </c>
      <c r="F218" s="19">
        <v>0</v>
      </c>
      <c r="G218" s="19">
        <v>80000</v>
      </c>
      <c r="H218" s="23">
        <v>399006.8</v>
      </c>
      <c r="K218" s="19">
        <v>2031</v>
      </c>
      <c r="L218" s="19">
        <v>0</v>
      </c>
      <c r="M218" s="19">
        <v>23.11</v>
      </c>
      <c r="P218" s="6" t="s">
        <v>12</v>
      </c>
      <c r="Q218" s="16">
        <f t="shared" si="25"/>
        <v>18.7</v>
      </c>
      <c r="R218" s="19">
        <v>0</v>
      </c>
      <c r="S218" s="19">
        <v>0</v>
      </c>
      <c r="T218" s="19">
        <v>0</v>
      </c>
      <c r="U218" s="19">
        <v>0</v>
      </c>
      <c r="V218" s="19">
        <v>0</v>
      </c>
      <c r="W218" s="19">
        <v>0</v>
      </c>
      <c r="X218" s="19">
        <v>0</v>
      </c>
      <c r="Y218" s="19">
        <v>0</v>
      </c>
      <c r="Z218" s="19">
        <v>0</v>
      </c>
      <c r="AA218" s="19">
        <v>0</v>
      </c>
      <c r="AB218" s="19">
        <v>0</v>
      </c>
      <c r="AC218" s="19">
        <v>0</v>
      </c>
      <c r="AD218" s="19">
        <v>0</v>
      </c>
      <c r="AE218" s="19">
        <v>0</v>
      </c>
      <c r="AF218" s="19"/>
      <c r="AJ218" s="37" t="s">
        <v>85</v>
      </c>
      <c r="AK218" s="38">
        <v>47908</v>
      </c>
      <c r="AL218" s="39">
        <f t="shared" si="28"/>
        <v>399006.8</v>
      </c>
      <c r="AM218" s="39">
        <v>12.2</v>
      </c>
      <c r="AN218" s="40">
        <f t="shared" si="26"/>
        <v>13</v>
      </c>
      <c r="AO218" s="41">
        <f t="shared" si="27"/>
        <v>89345.6</v>
      </c>
      <c r="AP218" s="42">
        <v>43160</v>
      </c>
    </row>
    <row r="219" spans="2:42" ht="15">
      <c r="B219" s="19"/>
      <c r="C219" s="19"/>
      <c r="D219" s="19"/>
      <c r="E219" s="19"/>
      <c r="F219" s="19"/>
      <c r="G219" s="19"/>
      <c r="H219" s="23"/>
      <c r="K219" s="19"/>
      <c r="L219" s="19"/>
      <c r="M219" s="2">
        <f>SUM(M205:M218)</f>
        <v>786.63</v>
      </c>
      <c r="P219" s="6" t="s">
        <v>9</v>
      </c>
      <c r="Q219" s="16">
        <f t="shared" si="25"/>
        <v>18.7</v>
      </c>
      <c r="R219" s="19">
        <v>38550.11</v>
      </c>
      <c r="S219" s="19">
        <v>20381.57</v>
      </c>
      <c r="T219" s="19">
        <v>4346.866</v>
      </c>
      <c r="U219" s="19">
        <v>0</v>
      </c>
      <c r="V219" s="19">
        <v>697.613</v>
      </c>
      <c r="W219" s="19">
        <v>3919.846</v>
      </c>
      <c r="X219" s="19">
        <v>25109.533</v>
      </c>
      <c r="Y219" s="19">
        <v>23947.97</v>
      </c>
      <c r="Z219" s="19">
        <v>25099.48</v>
      </c>
      <c r="AA219" s="19">
        <v>5353.075</v>
      </c>
      <c r="AB219" s="19">
        <v>0</v>
      </c>
      <c r="AC219" s="19">
        <v>859.096</v>
      </c>
      <c r="AD219" s="19">
        <v>2132.266</v>
      </c>
      <c r="AE219" s="19">
        <v>2466.299</v>
      </c>
      <c r="AF219" s="19"/>
      <c r="AJ219" s="37" t="s">
        <v>85</v>
      </c>
      <c r="AK219" s="38">
        <v>48274</v>
      </c>
      <c r="AL219" s="39">
        <f>H219</f>
        <v>0</v>
      </c>
      <c r="AM219" s="39">
        <v>12.2</v>
      </c>
      <c r="AN219" s="40">
        <f t="shared" si="26"/>
        <v>14</v>
      </c>
      <c r="AO219" s="41">
        <f t="shared" si="27"/>
        <v>0</v>
      </c>
      <c r="AP219" s="42">
        <v>43160</v>
      </c>
    </row>
    <row r="220" spans="2:42" ht="15">
      <c r="B220" s="6"/>
      <c r="C220" s="6"/>
      <c r="D220" s="6"/>
      <c r="E220" s="6"/>
      <c r="F220" s="6"/>
      <c r="G220" s="6"/>
      <c r="H220" s="6"/>
      <c r="R220" s="2">
        <f aca="true" t="shared" si="29" ref="R220:AE220">SUMPRODUCT($Q$55:$Q$69,R205:R219)</f>
        <v>1161432.11515</v>
      </c>
      <c r="S220" s="2">
        <f t="shared" si="29"/>
        <v>560018.513</v>
      </c>
      <c r="T220" s="2">
        <f t="shared" si="29"/>
        <v>119437.58859999999</v>
      </c>
      <c r="U220" s="2">
        <f t="shared" si="29"/>
        <v>0</v>
      </c>
      <c r="V220" s="2">
        <f t="shared" si="29"/>
        <v>19168.1126</v>
      </c>
      <c r="W220" s="2">
        <f t="shared" si="29"/>
        <v>329490.1909</v>
      </c>
      <c r="X220" s="2">
        <f t="shared" si="29"/>
        <v>4347795.342</v>
      </c>
      <c r="Y220" s="2">
        <f t="shared" si="29"/>
        <v>4651195.754</v>
      </c>
      <c r="Z220" s="2">
        <f t="shared" si="29"/>
        <v>4874842.420999999</v>
      </c>
      <c r="AA220" s="2">
        <f t="shared" si="29"/>
        <v>1039679.0244999998</v>
      </c>
      <c r="AB220" s="2">
        <f t="shared" si="29"/>
        <v>0</v>
      </c>
      <c r="AC220" s="2">
        <f t="shared" si="29"/>
        <v>166854.41495</v>
      </c>
      <c r="AD220" s="2">
        <f t="shared" si="29"/>
        <v>414130.5262</v>
      </c>
      <c r="AE220" s="2">
        <f t="shared" si="29"/>
        <v>479006.86929999996</v>
      </c>
      <c r="AF220" s="2"/>
      <c r="AJ220" s="37" t="s">
        <v>85</v>
      </c>
      <c r="AK220" s="38">
        <v>48639</v>
      </c>
      <c r="AL220" s="39">
        <f>H220</f>
        <v>0</v>
      </c>
      <c r="AM220" s="39">
        <v>12.2</v>
      </c>
      <c r="AN220" s="40">
        <f t="shared" si="26"/>
        <v>15</v>
      </c>
      <c r="AO220" s="41">
        <f t="shared" si="27"/>
        <v>0</v>
      </c>
      <c r="AP220" s="42">
        <v>43160</v>
      </c>
    </row>
    <row r="221" spans="2:42" ht="15.75" thickBot="1">
      <c r="B221" s="6"/>
      <c r="C221" s="6"/>
      <c r="D221" s="6"/>
      <c r="E221" s="6"/>
      <c r="F221" s="6"/>
      <c r="G221" s="6"/>
      <c r="H221" s="6"/>
      <c r="AJ221" s="43" t="s">
        <v>85</v>
      </c>
      <c r="AK221" s="38">
        <v>49004</v>
      </c>
      <c r="AL221" s="39">
        <f>H221</f>
        <v>0</v>
      </c>
      <c r="AM221" s="39">
        <v>12.2</v>
      </c>
      <c r="AN221" s="40">
        <f t="shared" si="26"/>
        <v>16</v>
      </c>
      <c r="AO221" s="41">
        <f t="shared" si="27"/>
        <v>0</v>
      </c>
      <c r="AP221" s="42">
        <v>43160</v>
      </c>
    </row>
    <row r="222" spans="37:41" ht="15.75" thickTop="1">
      <c r="AK222" s="38"/>
      <c r="AL222" s="39">
        <f>SUM(AL205:AL221)</f>
        <v>17021138.81</v>
      </c>
      <c r="AO222" s="49">
        <f>SUM(AO205:AO221)</f>
        <v>8168221.4</v>
      </c>
    </row>
    <row r="223" ht="15">
      <c r="AL223" s="48">
        <f>SUM(H205:H218)</f>
        <v>17021138.81</v>
      </c>
    </row>
    <row r="224" spans="38:41" ht="15">
      <c r="AL224" s="46">
        <f>AL222-AL223</f>
        <v>0</v>
      </c>
      <c r="AO224" s="46">
        <f>D46</f>
        <v>7280054.713042333</v>
      </c>
    </row>
    <row r="233" spans="1:36" ht="15.75" thickBot="1">
      <c r="A233" s="2" t="s">
        <v>60</v>
      </c>
      <c r="K233" s="2" t="s">
        <v>73</v>
      </c>
      <c r="P233" s="2" t="s">
        <v>69</v>
      </c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J233" s="1" t="s">
        <v>48</v>
      </c>
    </row>
    <row r="234" spans="1:42" ht="16.5" thickBot="1" thickTop="1">
      <c r="A234" s="2" t="s">
        <v>48</v>
      </c>
      <c r="B234" s="19"/>
      <c r="C234" s="19" t="s">
        <v>50</v>
      </c>
      <c r="D234" s="19" t="s">
        <v>51</v>
      </c>
      <c r="E234" s="19" t="s">
        <v>52</v>
      </c>
      <c r="F234" s="19" t="s">
        <v>53</v>
      </c>
      <c r="G234" s="19" t="s">
        <v>54</v>
      </c>
      <c r="H234" s="19" t="s">
        <v>55</v>
      </c>
      <c r="K234" s="19"/>
      <c r="L234" s="19" t="s">
        <v>71</v>
      </c>
      <c r="M234" s="19" t="s">
        <v>72</v>
      </c>
      <c r="P234" s="6"/>
      <c r="Q234" s="15" t="s">
        <v>36</v>
      </c>
      <c r="R234" s="19">
        <v>2018</v>
      </c>
      <c r="S234" s="19">
        <v>2019</v>
      </c>
      <c r="T234" s="19">
        <v>2020</v>
      </c>
      <c r="U234" s="19">
        <v>2021</v>
      </c>
      <c r="V234" s="19">
        <v>2022</v>
      </c>
      <c r="W234" s="19">
        <v>2023</v>
      </c>
      <c r="X234" s="19">
        <v>2024</v>
      </c>
      <c r="Y234" s="19">
        <v>2025</v>
      </c>
      <c r="Z234" s="19">
        <v>2026</v>
      </c>
      <c r="AA234" s="19"/>
      <c r="AJ234" s="29" t="s">
        <v>78</v>
      </c>
      <c r="AK234" s="30" t="s">
        <v>79</v>
      </c>
      <c r="AL234" s="31" t="s">
        <v>80</v>
      </c>
      <c r="AM234" s="31" t="s">
        <v>81</v>
      </c>
      <c r="AN234" s="31" t="s">
        <v>82</v>
      </c>
      <c r="AO234" s="32" t="s">
        <v>83</v>
      </c>
      <c r="AP234" s="33" t="s">
        <v>84</v>
      </c>
    </row>
    <row r="235" spans="2:42" ht="15.75" thickTop="1">
      <c r="B235" s="19">
        <v>2018</v>
      </c>
      <c r="C235" s="19">
        <v>241130.5</v>
      </c>
      <c r="D235" s="19">
        <v>0</v>
      </c>
      <c r="E235" s="19">
        <v>0</v>
      </c>
      <c r="F235" s="19">
        <v>0</v>
      </c>
      <c r="G235" s="19">
        <v>27000</v>
      </c>
      <c r="H235" s="23">
        <v>214130.5</v>
      </c>
      <c r="K235" s="19">
        <v>2018</v>
      </c>
      <c r="L235" s="19">
        <v>76.03</v>
      </c>
      <c r="M235" s="19">
        <v>0</v>
      </c>
      <c r="P235" s="6" t="s">
        <v>56</v>
      </c>
      <c r="Q235" s="16">
        <f aca="true" t="shared" si="30" ref="Q235:Q249">INDEX($A$22:$F$36,MATCH(P235,$A$22:$A$36,0),6)</f>
        <v>97.97</v>
      </c>
      <c r="R235" s="19">
        <v>0</v>
      </c>
      <c r="S235" s="19">
        <v>0</v>
      </c>
      <c r="T235" s="19">
        <v>0</v>
      </c>
      <c r="U235" s="19">
        <v>0</v>
      </c>
      <c r="V235" s="19">
        <v>0</v>
      </c>
      <c r="W235" s="19">
        <v>0</v>
      </c>
      <c r="X235" s="19">
        <v>0</v>
      </c>
      <c r="Y235" s="19">
        <v>0</v>
      </c>
      <c r="Z235" s="19">
        <v>0</v>
      </c>
      <c r="AA235" s="19"/>
      <c r="AJ235" s="34" t="s">
        <v>85</v>
      </c>
      <c r="AK235" s="38">
        <v>43160</v>
      </c>
      <c r="AL235" s="39">
        <f>H235</f>
        <v>214130.5</v>
      </c>
      <c r="AM235" s="35">
        <v>12.2</v>
      </c>
      <c r="AN235" s="31">
        <f>YEAR(AK235)-YEAR(AP235)</f>
        <v>0</v>
      </c>
      <c r="AO235" s="36">
        <f>ROUND(AL235/(1+AM235%)^AN235,2)</f>
        <v>214130.5</v>
      </c>
      <c r="AP235" s="42">
        <v>43160</v>
      </c>
    </row>
    <row r="236" spans="2:42" ht="15">
      <c r="B236" s="19">
        <v>2019</v>
      </c>
      <c r="C236" s="19">
        <v>91181.14</v>
      </c>
      <c r="D236" s="19">
        <v>0</v>
      </c>
      <c r="E236" s="19">
        <v>0</v>
      </c>
      <c r="F236" s="19">
        <v>0</v>
      </c>
      <c r="G236" s="19">
        <v>27000</v>
      </c>
      <c r="H236" s="23">
        <v>64181.14</v>
      </c>
      <c r="K236" s="19">
        <v>2019</v>
      </c>
      <c r="L236" s="19">
        <v>28.75</v>
      </c>
      <c r="M236" s="19">
        <v>0</v>
      </c>
      <c r="P236" s="6" t="s">
        <v>15</v>
      </c>
      <c r="Q236" s="16">
        <f t="shared" si="30"/>
        <v>60.1</v>
      </c>
      <c r="R236" s="19">
        <v>0</v>
      </c>
      <c r="S236" s="19">
        <v>0</v>
      </c>
      <c r="T236" s="19">
        <v>0</v>
      </c>
      <c r="U236" s="19">
        <v>0</v>
      </c>
      <c r="V236" s="19">
        <v>0</v>
      </c>
      <c r="W236" s="19">
        <v>0</v>
      </c>
      <c r="X236" s="19">
        <v>0</v>
      </c>
      <c r="Y236" s="19">
        <v>0</v>
      </c>
      <c r="Z236" s="19">
        <v>0</v>
      </c>
      <c r="AA236" s="19"/>
      <c r="AJ236" s="37" t="s">
        <v>85</v>
      </c>
      <c r="AK236" s="38">
        <v>43525</v>
      </c>
      <c r="AL236" s="39">
        <f>H236</f>
        <v>64181.14</v>
      </c>
      <c r="AM236" s="39">
        <v>12.2</v>
      </c>
      <c r="AN236" s="40">
        <f aca="true" t="shared" si="31" ref="AN236:AN251">YEAR(AK236)-YEAR(AP236)</f>
        <v>1</v>
      </c>
      <c r="AO236" s="41">
        <f aca="true" t="shared" si="32" ref="AO236:AO251">ROUND(AL236/(1+AM236%)^AN236,2)</f>
        <v>57202.44</v>
      </c>
      <c r="AP236" s="42">
        <v>43160</v>
      </c>
    </row>
    <row r="237" spans="2:42" ht="15">
      <c r="B237" s="19">
        <v>2020</v>
      </c>
      <c r="C237" s="19">
        <v>2371131</v>
      </c>
      <c r="D237" s="19">
        <v>0</v>
      </c>
      <c r="E237" s="19">
        <v>0</v>
      </c>
      <c r="F237" s="19">
        <v>0</v>
      </c>
      <c r="G237" s="19">
        <v>27000</v>
      </c>
      <c r="H237" s="23">
        <v>2344131</v>
      </c>
      <c r="K237" s="19">
        <v>2020</v>
      </c>
      <c r="L237" s="19">
        <v>14.12</v>
      </c>
      <c r="M237" s="19">
        <v>95.30999999999999</v>
      </c>
      <c r="P237" s="6" t="s">
        <v>16</v>
      </c>
      <c r="Q237" s="16">
        <f t="shared" si="30"/>
        <v>38.49</v>
      </c>
      <c r="R237" s="19">
        <v>0</v>
      </c>
      <c r="S237" s="19">
        <v>0</v>
      </c>
      <c r="T237" s="19">
        <v>0</v>
      </c>
      <c r="U237" s="19">
        <v>0</v>
      </c>
      <c r="V237" s="19">
        <v>0</v>
      </c>
      <c r="W237" s="19">
        <v>0</v>
      </c>
      <c r="X237" s="19">
        <v>0</v>
      </c>
      <c r="Y237" s="19">
        <v>0</v>
      </c>
      <c r="Z237" s="19">
        <v>0</v>
      </c>
      <c r="AA237" s="19"/>
      <c r="AJ237" s="37" t="s">
        <v>85</v>
      </c>
      <c r="AK237" s="38">
        <v>43891</v>
      </c>
      <c r="AL237" s="39">
        <f aca="true" t="shared" si="33" ref="AL237:AL248">H237</f>
        <v>2344131</v>
      </c>
      <c r="AM237" s="39">
        <v>12.2</v>
      </c>
      <c r="AN237" s="40">
        <f t="shared" si="31"/>
        <v>2</v>
      </c>
      <c r="AO237" s="41">
        <f t="shared" si="32"/>
        <v>1862070.69</v>
      </c>
      <c r="AP237" s="42">
        <v>43160</v>
      </c>
    </row>
    <row r="238" spans="2:42" ht="15">
      <c r="B238" s="19">
        <v>2021</v>
      </c>
      <c r="C238" s="19">
        <v>1136204</v>
      </c>
      <c r="D238" s="19">
        <v>0</v>
      </c>
      <c r="E238" s="19">
        <v>0</v>
      </c>
      <c r="F238" s="19">
        <v>0</v>
      </c>
      <c r="G238" s="19">
        <v>27000</v>
      </c>
      <c r="H238" s="23">
        <v>1109204</v>
      </c>
      <c r="K238" s="19">
        <v>2021</v>
      </c>
      <c r="L238" s="19">
        <v>0</v>
      </c>
      <c r="M238" s="19">
        <v>46.55</v>
      </c>
      <c r="P238" s="6" t="s">
        <v>68</v>
      </c>
      <c r="Q238" s="16">
        <f t="shared" si="30"/>
        <v>155.5</v>
      </c>
      <c r="R238" s="19">
        <v>0</v>
      </c>
      <c r="S238" s="19">
        <v>0</v>
      </c>
      <c r="T238" s="19">
        <v>0</v>
      </c>
      <c r="U238" s="19">
        <v>0</v>
      </c>
      <c r="V238" s="19">
        <v>0</v>
      </c>
      <c r="W238" s="19">
        <v>0</v>
      </c>
      <c r="X238" s="19">
        <v>0</v>
      </c>
      <c r="Y238" s="19">
        <v>0</v>
      </c>
      <c r="Z238" s="19">
        <v>0</v>
      </c>
      <c r="AA238" s="19"/>
      <c r="AJ238" s="37" t="s">
        <v>85</v>
      </c>
      <c r="AK238" s="38">
        <v>44256</v>
      </c>
      <c r="AL238" s="39">
        <f t="shared" si="33"/>
        <v>1109204</v>
      </c>
      <c r="AM238" s="39">
        <v>12.2</v>
      </c>
      <c r="AN238" s="40">
        <f t="shared" si="31"/>
        <v>3</v>
      </c>
      <c r="AO238" s="41">
        <f t="shared" si="32"/>
        <v>785295.04</v>
      </c>
      <c r="AP238" s="42">
        <v>43160</v>
      </c>
    </row>
    <row r="239" spans="2:42" ht="15">
      <c r="B239" s="19">
        <v>2022</v>
      </c>
      <c r="C239" s="19">
        <v>0</v>
      </c>
      <c r="D239" s="19">
        <v>0</v>
      </c>
      <c r="E239" s="19">
        <v>0</v>
      </c>
      <c r="F239" s="19">
        <v>0</v>
      </c>
      <c r="G239" s="19">
        <v>13500</v>
      </c>
      <c r="H239" s="23">
        <v>-13500</v>
      </c>
      <c r="K239" s="19">
        <v>2022</v>
      </c>
      <c r="L239" s="19">
        <v>0</v>
      </c>
      <c r="M239" s="19">
        <v>0</v>
      </c>
      <c r="P239" s="6" t="s">
        <v>13</v>
      </c>
      <c r="Q239" s="16">
        <f t="shared" si="30"/>
        <v>155.5</v>
      </c>
      <c r="R239" s="19">
        <v>0</v>
      </c>
      <c r="S239" s="19">
        <v>0</v>
      </c>
      <c r="T239" s="19">
        <v>0</v>
      </c>
      <c r="U239" s="19">
        <v>0</v>
      </c>
      <c r="V239" s="19">
        <v>0</v>
      </c>
      <c r="W239" s="19">
        <v>0</v>
      </c>
      <c r="X239" s="19">
        <v>0</v>
      </c>
      <c r="Y239" s="19">
        <v>0</v>
      </c>
      <c r="Z239" s="19">
        <v>0</v>
      </c>
      <c r="AA239" s="19"/>
      <c r="AJ239" s="37" t="s">
        <v>85</v>
      </c>
      <c r="AK239" s="38">
        <v>44621</v>
      </c>
      <c r="AL239" s="39">
        <f t="shared" si="33"/>
        <v>-13500</v>
      </c>
      <c r="AM239" s="39">
        <v>12.2</v>
      </c>
      <c r="AN239" s="40">
        <f t="shared" si="31"/>
        <v>4</v>
      </c>
      <c r="AO239" s="41">
        <f t="shared" si="32"/>
        <v>-8518.48</v>
      </c>
      <c r="AP239" s="42">
        <v>43160</v>
      </c>
    </row>
    <row r="240" spans="2:42" ht="15">
      <c r="B240" s="19">
        <v>2023</v>
      </c>
      <c r="C240" s="19">
        <v>0</v>
      </c>
      <c r="D240" s="19">
        <v>0</v>
      </c>
      <c r="E240" s="19">
        <v>0</v>
      </c>
      <c r="F240" s="19">
        <v>0</v>
      </c>
      <c r="G240" s="19">
        <v>13500</v>
      </c>
      <c r="H240" s="23">
        <v>-13500</v>
      </c>
      <c r="K240" s="19">
        <v>2023</v>
      </c>
      <c r="L240" s="19">
        <v>0</v>
      </c>
      <c r="M240" s="19">
        <v>0</v>
      </c>
      <c r="P240" s="6" t="s">
        <v>14</v>
      </c>
      <c r="Q240" s="16">
        <f t="shared" si="30"/>
        <v>155.5</v>
      </c>
      <c r="R240" s="19">
        <v>0</v>
      </c>
      <c r="S240" s="19">
        <v>0</v>
      </c>
      <c r="T240" s="19">
        <v>0</v>
      </c>
      <c r="U240" s="19">
        <v>0</v>
      </c>
      <c r="V240" s="19">
        <v>0</v>
      </c>
      <c r="W240" s="19">
        <v>0</v>
      </c>
      <c r="X240" s="19">
        <v>0</v>
      </c>
      <c r="Y240" s="19">
        <v>0</v>
      </c>
      <c r="Z240" s="19">
        <v>0</v>
      </c>
      <c r="AA240" s="19"/>
      <c r="AJ240" s="37" t="s">
        <v>85</v>
      </c>
      <c r="AK240" s="38">
        <v>44986</v>
      </c>
      <c r="AL240" s="39">
        <f t="shared" si="33"/>
        <v>-13500</v>
      </c>
      <c r="AM240" s="39">
        <v>12.2</v>
      </c>
      <c r="AN240" s="40">
        <f t="shared" si="31"/>
        <v>5</v>
      </c>
      <c r="AO240" s="41">
        <f t="shared" si="32"/>
        <v>-7592.23</v>
      </c>
      <c r="AP240" s="42">
        <v>43160</v>
      </c>
    </row>
    <row r="241" spans="2:42" ht="15">
      <c r="B241" s="19">
        <v>2024</v>
      </c>
      <c r="C241" s="19">
        <v>1505485</v>
      </c>
      <c r="D241" s="19">
        <v>0</v>
      </c>
      <c r="E241" s="19">
        <v>0</v>
      </c>
      <c r="F241" s="19">
        <v>0</v>
      </c>
      <c r="G241" s="19">
        <v>13500</v>
      </c>
      <c r="H241" s="23">
        <v>1491985</v>
      </c>
      <c r="K241" s="19">
        <v>2024</v>
      </c>
      <c r="L241" s="19">
        <v>0</v>
      </c>
      <c r="M241" s="19">
        <v>76.03</v>
      </c>
      <c r="P241" s="6" t="s">
        <v>17</v>
      </c>
      <c r="Q241" s="16">
        <f t="shared" si="30"/>
        <v>90.5</v>
      </c>
      <c r="R241" s="19">
        <v>0</v>
      </c>
      <c r="S241" s="19">
        <v>0</v>
      </c>
      <c r="T241" s="19">
        <v>0</v>
      </c>
      <c r="U241" s="19">
        <v>0</v>
      </c>
      <c r="V241" s="19">
        <v>0</v>
      </c>
      <c r="W241" s="19">
        <v>0</v>
      </c>
      <c r="X241" s="19">
        <v>0</v>
      </c>
      <c r="Y241" s="19">
        <v>0</v>
      </c>
      <c r="Z241" s="19">
        <v>0</v>
      </c>
      <c r="AA241" s="19"/>
      <c r="AJ241" s="37" t="s">
        <v>85</v>
      </c>
      <c r="AK241" s="38">
        <v>45352</v>
      </c>
      <c r="AL241" s="39">
        <f t="shared" si="33"/>
        <v>1491985</v>
      </c>
      <c r="AM241" s="39">
        <v>12.2</v>
      </c>
      <c r="AN241" s="40">
        <f t="shared" si="31"/>
        <v>6</v>
      </c>
      <c r="AO241" s="41">
        <f t="shared" si="32"/>
        <v>747837.63</v>
      </c>
      <c r="AP241" s="42">
        <v>43160</v>
      </c>
    </row>
    <row r="242" spans="2:42" ht="15">
      <c r="B242" s="19">
        <v>2025</v>
      </c>
      <c r="C242" s="19">
        <v>569284.5</v>
      </c>
      <c r="D242" s="19">
        <v>0</v>
      </c>
      <c r="E242" s="19">
        <v>0</v>
      </c>
      <c r="F242" s="19">
        <v>0</v>
      </c>
      <c r="G242" s="19">
        <v>13500</v>
      </c>
      <c r="H242" s="23">
        <v>555784.5</v>
      </c>
      <c r="K242" s="19">
        <v>2025</v>
      </c>
      <c r="L242" s="19">
        <v>0</v>
      </c>
      <c r="M242" s="19">
        <v>28.75</v>
      </c>
      <c r="P242" s="6" t="s">
        <v>10</v>
      </c>
      <c r="Q242" s="16">
        <f t="shared" si="30"/>
        <v>90.5</v>
      </c>
      <c r="R242" s="19">
        <v>0</v>
      </c>
      <c r="S242" s="19">
        <v>0</v>
      </c>
      <c r="T242" s="19">
        <v>0</v>
      </c>
      <c r="U242" s="19">
        <v>0</v>
      </c>
      <c r="V242" s="19">
        <v>0</v>
      </c>
      <c r="W242" s="19">
        <v>0</v>
      </c>
      <c r="X242" s="19">
        <v>0</v>
      </c>
      <c r="Y242" s="19">
        <v>0</v>
      </c>
      <c r="Z242" s="19">
        <v>0</v>
      </c>
      <c r="AA242" s="19"/>
      <c r="AJ242" s="37" t="s">
        <v>85</v>
      </c>
      <c r="AK242" s="38">
        <v>45717</v>
      </c>
      <c r="AL242" s="39">
        <f t="shared" si="33"/>
        <v>555784.5</v>
      </c>
      <c r="AM242" s="39">
        <v>12.2</v>
      </c>
      <c r="AN242" s="40">
        <f t="shared" si="31"/>
        <v>7</v>
      </c>
      <c r="AO242" s="41">
        <f t="shared" si="32"/>
        <v>248288.4</v>
      </c>
      <c r="AP242" s="42">
        <v>43160</v>
      </c>
    </row>
    <row r="243" spans="2:42" ht="15">
      <c r="B243" s="19">
        <v>2026</v>
      </c>
      <c r="C243" s="19">
        <v>279593</v>
      </c>
      <c r="D243" s="19">
        <v>0</v>
      </c>
      <c r="E243" s="19">
        <v>0</v>
      </c>
      <c r="F243" s="19">
        <v>0</v>
      </c>
      <c r="G243" s="19">
        <v>13500</v>
      </c>
      <c r="H243" s="23">
        <v>266093</v>
      </c>
      <c r="K243" s="19">
        <v>2026</v>
      </c>
      <c r="L243" s="19">
        <v>0</v>
      </c>
      <c r="M243" s="19">
        <v>14.12</v>
      </c>
      <c r="P243" s="6" t="s">
        <v>7</v>
      </c>
      <c r="Q243" s="16">
        <f t="shared" si="30"/>
        <v>90.5</v>
      </c>
      <c r="R243" s="19">
        <v>16.7266</v>
      </c>
      <c r="S243" s="19">
        <v>6.325</v>
      </c>
      <c r="T243" s="19">
        <v>7328.6334</v>
      </c>
      <c r="U243" s="19">
        <v>3577.833</v>
      </c>
      <c r="V243" s="19">
        <v>0</v>
      </c>
      <c r="W243" s="19">
        <v>0</v>
      </c>
      <c r="X243" s="19">
        <v>7013.767</v>
      </c>
      <c r="Y243" s="19">
        <v>2652.188</v>
      </c>
      <c r="Z243" s="19">
        <v>1302.57</v>
      </c>
      <c r="AA243" s="19"/>
      <c r="AJ243" s="37" t="s">
        <v>85</v>
      </c>
      <c r="AK243" s="38">
        <v>46082</v>
      </c>
      <c r="AL243" s="39">
        <f t="shared" si="33"/>
        <v>266093</v>
      </c>
      <c r="AM243" s="39">
        <v>12.2</v>
      </c>
      <c r="AN243" s="40">
        <f t="shared" si="31"/>
        <v>8</v>
      </c>
      <c r="AO243" s="41">
        <f t="shared" si="32"/>
        <v>105947.47</v>
      </c>
      <c r="AP243" s="42">
        <v>43160</v>
      </c>
    </row>
    <row r="244" spans="2:42" ht="15">
      <c r="B244" s="19"/>
      <c r="C244" s="19"/>
      <c r="D244" s="19"/>
      <c r="E244" s="19"/>
      <c r="F244" s="19"/>
      <c r="G244" s="19"/>
      <c r="H244" s="19"/>
      <c r="K244" s="19"/>
      <c r="L244" s="19"/>
      <c r="M244" s="2">
        <f>SUM(M235:M243)</f>
        <v>260.76</v>
      </c>
      <c r="P244" s="6" t="s">
        <v>18</v>
      </c>
      <c r="Q244" s="16">
        <f t="shared" si="30"/>
        <v>40.5</v>
      </c>
      <c r="R244" s="19">
        <v>0</v>
      </c>
      <c r="S244" s="19">
        <v>0</v>
      </c>
      <c r="T244" s="19">
        <v>0</v>
      </c>
      <c r="U244" s="19">
        <v>0</v>
      </c>
      <c r="V244" s="19">
        <v>0</v>
      </c>
      <c r="W244" s="19">
        <v>0</v>
      </c>
      <c r="X244" s="19">
        <v>0</v>
      </c>
      <c r="Y244" s="19">
        <v>0</v>
      </c>
      <c r="Z244" s="19">
        <v>0</v>
      </c>
      <c r="AA244" s="19"/>
      <c r="AJ244" s="37" t="s">
        <v>85</v>
      </c>
      <c r="AK244" s="38">
        <v>46447</v>
      </c>
      <c r="AL244" s="39">
        <f t="shared" si="33"/>
        <v>0</v>
      </c>
      <c r="AM244" s="39">
        <v>12.2</v>
      </c>
      <c r="AN244" s="40">
        <f t="shared" si="31"/>
        <v>9</v>
      </c>
      <c r="AO244" s="41">
        <f t="shared" si="32"/>
        <v>0</v>
      </c>
      <c r="AP244" s="42">
        <v>43160</v>
      </c>
    </row>
    <row r="245" spans="2:42" ht="15">
      <c r="B245" s="6"/>
      <c r="C245" s="6"/>
      <c r="D245" s="6"/>
      <c r="E245" s="6"/>
      <c r="F245" s="6"/>
      <c r="G245" s="6"/>
      <c r="H245" s="6"/>
      <c r="P245" s="6" t="s">
        <v>11</v>
      </c>
      <c r="Q245" s="16">
        <f t="shared" si="30"/>
        <v>40.5</v>
      </c>
      <c r="R245" s="19">
        <v>0</v>
      </c>
      <c r="S245" s="19">
        <v>0</v>
      </c>
      <c r="T245" s="19">
        <v>0</v>
      </c>
      <c r="U245" s="19">
        <v>0</v>
      </c>
      <c r="V245" s="19">
        <v>0</v>
      </c>
      <c r="W245" s="19">
        <v>0</v>
      </c>
      <c r="X245" s="19">
        <v>0</v>
      </c>
      <c r="Y245" s="19">
        <v>0</v>
      </c>
      <c r="Z245" s="19">
        <v>0</v>
      </c>
      <c r="AA245" s="19"/>
      <c r="AJ245" s="37" t="s">
        <v>85</v>
      </c>
      <c r="AK245" s="38">
        <v>46813</v>
      </c>
      <c r="AL245" s="39">
        <f t="shared" si="33"/>
        <v>0</v>
      </c>
      <c r="AM245" s="39">
        <v>12.2</v>
      </c>
      <c r="AN245" s="40">
        <f t="shared" si="31"/>
        <v>10</v>
      </c>
      <c r="AO245" s="41">
        <f t="shared" si="32"/>
        <v>0</v>
      </c>
      <c r="AP245" s="42">
        <v>43160</v>
      </c>
    </row>
    <row r="246" spans="2:42" ht="15">
      <c r="B246" s="6"/>
      <c r="C246" s="6"/>
      <c r="D246" s="6"/>
      <c r="E246" s="6"/>
      <c r="F246" s="6"/>
      <c r="G246" s="6"/>
      <c r="H246" s="6"/>
      <c r="P246" s="6" t="s">
        <v>8</v>
      </c>
      <c r="Q246" s="16">
        <f t="shared" si="30"/>
        <v>40.5</v>
      </c>
      <c r="R246" s="19">
        <v>2685.38</v>
      </c>
      <c r="S246" s="19">
        <v>1015.45</v>
      </c>
      <c r="T246" s="19">
        <v>33231.9884</v>
      </c>
      <c r="U246" s="19">
        <v>15987.13</v>
      </c>
      <c r="V246" s="19">
        <v>0</v>
      </c>
      <c r="W246" s="19">
        <v>0</v>
      </c>
      <c r="X246" s="19">
        <v>17724.87</v>
      </c>
      <c r="Y246" s="19">
        <v>6702.488</v>
      </c>
      <c r="Z246" s="19">
        <v>3291.796</v>
      </c>
      <c r="AA246" s="19"/>
      <c r="AJ246" s="37" t="s">
        <v>85</v>
      </c>
      <c r="AK246" s="38">
        <v>47178</v>
      </c>
      <c r="AL246" s="39">
        <f t="shared" si="33"/>
        <v>0</v>
      </c>
      <c r="AM246" s="39">
        <v>12.2</v>
      </c>
      <c r="AN246" s="40">
        <f t="shared" si="31"/>
        <v>11</v>
      </c>
      <c r="AO246" s="41">
        <f t="shared" si="32"/>
        <v>0</v>
      </c>
      <c r="AP246" s="42">
        <v>43160</v>
      </c>
    </row>
    <row r="247" spans="16:42" ht="15">
      <c r="P247" s="6" t="s">
        <v>19</v>
      </c>
      <c r="Q247" s="16">
        <f t="shared" si="30"/>
        <v>18.7</v>
      </c>
      <c r="R247" s="19">
        <v>0</v>
      </c>
      <c r="S247" s="19">
        <v>0</v>
      </c>
      <c r="T247" s="19">
        <v>0</v>
      </c>
      <c r="U247" s="19">
        <v>0</v>
      </c>
      <c r="V247" s="19">
        <v>0</v>
      </c>
      <c r="W247" s="19">
        <v>0</v>
      </c>
      <c r="X247" s="19">
        <v>0</v>
      </c>
      <c r="Y247" s="19">
        <v>0</v>
      </c>
      <c r="Z247" s="19">
        <v>0</v>
      </c>
      <c r="AA247" s="19"/>
      <c r="AJ247" s="37" t="s">
        <v>85</v>
      </c>
      <c r="AK247" s="38">
        <v>47543</v>
      </c>
      <c r="AL247" s="39">
        <f t="shared" si="33"/>
        <v>0</v>
      </c>
      <c r="AM247" s="39">
        <v>12.2</v>
      </c>
      <c r="AN247" s="40">
        <f t="shared" si="31"/>
        <v>12</v>
      </c>
      <c r="AO247" s="41">
        <f t="shared" si="32"/>
        <v>0</v>
      </c>
      <c r="AP247" s="42">
        <v>43160</v>
      </c>
    </row>
    <row r="248" spans="16:42" ht="15">
      <c r="P248" s="6" t="s">
        <v>12</v>
      </c>
      <c r="Q248" s="16">
        <f t="shared" si="30"/>
        <v>18.7</v>
      </c>
      <c r="R248" s="19">
        <v>0</v>
      </c>
      <c r="S248" s="19">
        <v>0</v>
      </c>
      <c r="T248" s="19">
        <v>0</v>
      </c>
      <c r="U248" s="19">
        <v>0</v>
      </c>
      <c r="V248" s="19">
        <v>0</v>
      </c>
      <c r="W248" s="19">
        <v>0</v>
      </c>
      <c r="X248" s="19">
        <v>0</v>
      </c>
      <c r="Y248" s="19">
        <v>0</v>
      </c>
      <c r="Z248" s="19">
        <v>0</v>
      </c>
      <c r="AA248" s="19"/>
      <c r="AJ248" s="37" t="s">
        <v>85</v>
      </c>
      <c r="AK248" s="38">
        <v>47908</v>
      </c>
      <c r="AL248" s="39">
        <f t="shared" si="33"/>
        <v>0</v>
      </c>
      <c r="AM248" s="39">
        <v>12.2</v>
      </c>
      <c r="AN248" s="40">
        <f t="shared" si="31"/>
        <v>13</v>
      </c>
      <c r="AO248" s="41">
        <f t="shared" si="32"/>
        <v>0</v>
      </c>
      <c r="AP248" s="42">
        <v>43160</v>
      </c>
    </row>
    <row r="249" spans="16:42" ht="15">
      <c r="P249" s="6" t="s">
        <v>9</v>
      </c>
      <c r="Q249" s="16">
        <f t="shared" si="30"/>
        <v>18.7</v>
      </c>
      <c r="R249" s="19">
        <v>6997.801</v>
      </c>
      <c r="S249" s="19">
        <v>2646.15</v>
      </c>
      <c r="T249" s="19">
        <v>19357.995</v>
      </c>
      <c r="U249" s="19">
        <v>8819.828</v>
      </c>
      <c r="V249" s="19">
        <v>0</v>
      </c>
      <c r="W249" s="19">
        <v>0</v>
      </c>
      <c r="X249" s="19">
        <v>8175.506</v>
      </c>
      <c r="Y249" s="19">
        <v>3091.488</v>
      </c>
      <c r="Z249" s="19">
        <v>1518.324</v>
      </c>
      <c r="AA249" s="19"/>
      <c r="AJ249" s="37" t="s">
        <v>85</v>
      </c>
      <c r="AK249" s="38">
        <v>48274</v>
      </c>
      <c r="AL249" s="39">
        <f>H249</f>
        <v>0</v>
      </c>
      <c r="AM249" s="39">
        <v>12.2</v>
      </c>
      <c r="AN249" s="40">
        <f t="shared" si="31"/>
        <v>14</v>
      </c>
      <c r="AO249" s="41">
        <f t="shared" si="32"/>
        <v>0</v>
      </c>
      <c r="AP249" s="42">
        <v>43160</v>
      </c>
    </row>
    <row r="250" spans="18:42" ht="15">
      <c r="R250" s="2">
        <f aca="true" t="shared" si="34" ref="R250:Z250">SUMPRODUCT($Q$55:$Q$69,R235:R249)</f>
        <v>241130.526</v>
      </c>
      <c r="S250" s="2">
        <f t="shared" si="34"/>
        <v>91181.14249999999</v>
      </c>
      <c r="T250" s="2">
        <f t="shared" si="34"/>
        <v>2371131.3594000004</v>
      </c>
      <c r="U250" s="2">
        <f t="shared" si="34"/>
        <v>1136203.4351000001</v>
      </c>
      <c r="V250" s="2">
        <f t="shared" si="34"/>
        <v>0</v>
      </c>
      <c r="W250" s="2">
        <f t="shared" si="34"/>
        <v>0</v>
      </c>
      <c r="X250" s="2">
        <f t="shared" si="34"/>
        <v>1505485.1107</v>
      </c>
      <c r="Y250" s="2">
        <f t="shared" si="34"/>
        <v>569284.6036</v>
      </c>
      <c r="Z250" s="2">
        <f t="shared" si="34"/>
        <v>279592.98179999995</v>
      </c>
      <c r="AA250" s="2"/>
      <c r="AJ250" s="37" t="s">
        <v>85</v>
      </c>
      <c r="AK250" s="38">
        <v>48639</v>
      </c>
      <c r="AL250" s="39">
        <f>H250</f>
        <v>0</v>
      </c>
      <c r="AM250" s="39">
        <v>12.2</v>
      </c>
      <c r="AN250" s="40">
        <f t="shared" si="31"/>
        <v>15</v>
      </c>
      <c r="AO250" s="41">
        <f t="shared" si="32"/>
        <v>0</v>
      </c>
      <c r="AP250" s="42">
        <v>43160</v>
      </c>
    </row>
    <row r="251" spans="36:42" ht="15.75" thickBot="1">
      <c r="AJ251" s="43" t="s">
        <v>85</v>
      </c>
      <c r="AK251" s="38">
        <v>49004</v>
      </c>
      <c r="AL251" s="39">
        <f>H251</f>
        <v>0</v>
      </c>
      <c r="AM251" s="39">
        <v>12.2</v>
      </c>
      <c r="AN251" s="40">
        <f t="shared" si="31"/>
        <v>16</v>
      </c>
      <c r="AO251" s="41">
        <f t="shared" si="32"/>
        <v>0</v>
      </c>
      <c r="AP251" s="42">
        <v>43160</v>
      </c>
    </row>
    <row r="252" spans="37:43" ht="15.75" thickTop="1">
      <c r="AK252" s="38"/>
      <c r="AL252" s="39">
        <f>SUM(AL235:AL251)</f>
        <v>6018509.140000001</v>
      </c>
      <c r="AO252" s="49">
        <f>SUM(AO235:AO251)</f>
        <v>4004661.46</v>
      </c>
      <c r="AQ252" s="46">
        <f>AO72+AO102+AO132+AO162+AO192+AO222+AO252</f>
        <v>76642259.28</v>
      </c>
    </row>
    <row r="253" ht="15">
      <c r="AL253" s="48">
        <f>SUM(H235:H243)</f>
        <v>6018509.140000001</v>
      </c>
    </row>
    <row r="254" spans="38:43" ht="15">
      <c r="AL254" s="46">
        <f>AL252-AL253</f>
        <v>0</v>
      </c>
      <c r="AO254" s="46">
        <f>D47</f>
        <v>3569216.991095567</v>
      </c>
      <c r="AQ254" s="46">
        <f>AO74+AO104+AO134+AO164+AO194+AO224+AO254</f>
        <v>68308608.97098607</v>
      </c>
    </row>
    <row r="255" spans="43:45" ht="15">
      <c r="AQ255" s="59">
        <f>AQ252-AQ254</f>
        <v>8333650.309013933</v>
      </c>
      <c r="AR255" s="60" t="s">
        <v>86</v>
      </c>
      <c r="AS255" s="60"/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J226"/>
  <sheetViews>
    <sheetView tabSelected="1" zoomScale="80" zoomScaleNormal="80" zoomScalePageLayoutView="0" workbookViewId="0" topLeftCell="Z181">
      <selection activeCell="BG234" sqref="BG234"/>
    </sheetView>
  </sheetViews>
  <sheetFormatPr defaultColWidth="9.140625" defaultRowHeight="15"/>
  <cols>
    <col min="1" max="1" width="10.140625" style="1" bestFit="1" customWidth="1"/>
    <col min="2" max="2" width="18.8515625" style="1" bestFit="1" customWidth="1"/>
    <col min="3" max="3" width="9.28125" style="1" bestFit="1" customWidth="1"/>
    <col min="4" max="4" width="12.8515625" style="1" bestFit="1" customWidth="1"/>
    <col min="5" max="7" width="11.8515625" style="1" bestFit="1" customWidth="1"/>
    <col min="8" max="12" width="12.8515625" style="1" bestFit="1" customWidth="1"/>
    <col min="13" max="13" width="11.8515625" style="1" bestFit="1" customWidth="1"/>
    <col min="14" max="14" width="11.7109375" style="1" bestFit="1" customWidth="1"/>
    <col min="15" max="19" width="11.8515625" style="1" bestFit="1" customWidth="1"/>
    <col min="20" max="20" width="11.7109375" style="1" bestFit="1" customWidth="1"/>
    <col min="21" max="21" width="15.140625" style="1" bestFit="1" customWidth="1"/>
    <col min="22" max="22" width="15.00390625" style="1" customWidth="1"/>
    <col min="23" max="23" width="9.140625" style="1" customWidth="1"/>
    <col min="24" max="24" width="36.140625" style="1" customWidth="1"/>
    <col min="25" max="25" width="16.140625" style="1" customWidth="1"/>
    <col min="26" max="27" width="16.57421875" style="1" customWidth="1"/>
    <col min="28" max="28" width="9.421875" style="1" bestFit="1" customWidth="1"/>
    <col min="29" max="30" width="14.421875" style="1" bestFit="1" customWidth="1"/>
    <col min="31" max="31" width="18.7109375" style="1" bestFit="1" customWidth="1"/>
    <col min="32" max="32" width="17.140625" style="1" customWidth="1"/>
    <col min="33" max="33" width="17.00390625" style="1" customWidth="1"/>
    <col min="34" max="34" width="17.8515625" style="1" customWidth="1"/>
    <col min="35" max="35" width="17.140625" style="1" bestFit="1" customWidth="1"/>
    <col min="36" max="36" width="17.28125" style="1" customWidth="1"/>
    <col min="37" max="37" width="17.00390625" style="1" customWidth="1"/>
    <col min="38" max="38" width="20.421875" style="1" customWidth="1"/>
    <col min="39" max="39" width="14.421875" style="1" bestFit="1" customWidth="1"/>
    <col min="40" max="40" width="13.140625" style="1" bestFit="1" customWidth="1"/>
    <col min="41" max="41" width="9.140625" style="1" customWidth="1"/>
    <col min="42" max="42" width="7.28125" style="1" bestFit="1" customWidth="1"/>
    <col min="43" max="43" width="22.8515625" style="1" customWidth="1"/>
    <col min="44" max="44" width="13.00390625" style="1" bestFit="1" customWidth="1"/>
    <col min="45" max="45" width="11.7109375" style="1" bestFit="1" customWidth="1"/>
    <col min="46" max="53" width="13.00390625" style="1" bestFit="1" customWidth="1"/>
    <col min="54" max="57" width="11.7109375" style="1" bestFit="1" customWidth="1"/>
    <col min="58" max="58" width="13.00390625" style="1" bestFit="1" customWidth="1"/>
    <col min="59" max="60" width="11.7109375" style="1" bestFit="1" customWidth="1"/>
    <col min="61" max="61" width="15.00390625" style="1" bestFit="1" customWidth="1"/>
    <col min="62" max="62" width="9.28125" style="1" bestFit="1" customWidth="1"/>
    <col min="63" max="16384" width="9.140625" style="1" customWidth="1"/>
  </cols>
  <sheetData>
    <row r="1" spans="3:22" ht="15"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</row>
    <row r="2" spans="2:43" ht="15.75" thickBot="1">
      <c r="B2" s="19" t="s">
        <v>162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X2" s="19" t="s">
        <v>162</v>
      </c>
      <c r="AQ2" s="19" t="s">
        <v>162</v>
      </c>
    </row>
    <row r="3" spans="2:60" ht="15.75" thickBot="1">
      <c r="B3" s="151" t="s">
        <v>172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X3" s="151" t="s">
        <v>172</v>
      </c>
      <c r="Y3" s="152" t="s">
        <v>173</v>
      </c>
      <c r="Z3" s="170" t="s">
        <v>76</v>
      </c>
      <c r="AA3" s="170" t="s">
        <v>174</v>
      </c>
      <c r="AB3" s="171" t="s">
        <v>207</v>
      </c>
      <c r="AC3" s="171" t="s">
        <v>209</v>
      </c>
      <c r="AD3" s="171" t="s">
        <v>210</v>
      </c>
      <c r="AE3" s="171" t="s">
        <v>212</v>
      </c>
      <c r="AF3" s="171" t="s">
        <v>214</v>
      </c>
      <c r="AG3" s="171" t="s">
        <v>216</v>
      </c>
      <c r="AH3" s="171" t="s">
        <v>217</v>
      </c>
      <c r="AI3" s="171" t="s">
        <v>219</v>
      </c>
      <c r="AJ3" s="171" t="s">
        <v>217</v>
      </c>
      <c r="AQ3" s="151" t="s">
        <v>172</v>
      </c>
      <c r="AR3" s="237" t="s">
        <v>237</v>
      </c>
      <c r="AS3" s="237"/>
      <c r="AT3" s="237"/>
      <c r="AU3" s="237"/>
      <c r="AV3" s="237"/>
      <c r="AW3" s="237"/>
      <c r="AX3" s="237"/>
      <c r="AY3" s="237"/>
      <c r="AZ3" s="237"/>
      <c r="BA3" s="237"/>
      <c r="BB3" s="237"/>
      <c r="BC3" s="237"/>
      <c r="BD3" s="237"/>
      <c r="BE3" s="237"/>
      <c r="BF3" s="237"/>
      <c r="BG3" s="237"/>
      <c r="BH3" s="238"/>
    </row>
    <row r="4" spans="2:61" ht="15.75" thickBot="1">
      <c r="B4" s="153" t="s">
        <v>176</v>
      </c>
      <c r="C4" s="94" t="s">
        <v>36</v>
      </c>
      <c r="D4" s="95">
        <v>2018</v>
      </c>
      <c r="E4" s="95">
        <v>2019</v>
      </c>
      <c r="F4" s="95">
        <v>2020</v>
      </c>
      <c r="G4" s="95">
        <v>2021</v>
      </c>
      <c r="H4" s="95">
        <v>2022</v>
      </c>
      <c r="I4" s="95">
        <v>2023</v>
      </c>
      <c r="J4" s="95">
        <v>2024</v>
      </c>
      <c r="K4" s="95">
        <v>2025</v>
      </c>
      <c r="L4" s="95">
        <v>2026</v>
      </c>
      <c r="M4" s="95">
        <v>2027</v>
      </c>
      <c r="N4" s="95">
        <v>2028</v>
      </c>
      <c r="O4" s="95">
        <v>2029</v>
      </c>
      <c r="P4" s="95">
        <v>2030</v>
      </c>
      <c r="Q4" s="169" t="s">
        <v>239</v>
      </c>
      <c r="R4" s="95">
        <v>2032</v>
      </c>
      <c r="S4" s="95">
        <v>2033</v>
      </c>
      <c r="T4" s="95">
        <v>2034</v>
      </c>
      <c r="U4" s="96"/>
      <c r="V4" s="46"/>
      <c r="X4" s="153" t="s">
        <v>176</v>
      </c>
      <c r="Y4" s="154" t="s">
        <v>236</v>
      </c>
      <c r="Z4" s="154" t="s">
        <v>191</v>
      </c>
      <c r="AA4" s="154" t="s">
        <v>77</v>
      </c>
      <c r="AB4" s="171" t="s">
        <v>208</v>
      </c>
      <c r="AC4" s="171" t="s">
        <v>75</v>
      </c>
      <c r="AD4" s="171" t="s">
        <v>211</v>
      </c>
      <c r="AE4" s="171" t="s">
        <v>213</v>
      </c>
      <c r="AF4" s="171" t="s">
        <v>213</v>
      </c>
      <c r="AG4" s="171" t="s">
        <v>213</v>
      </c>
      <c r="AH4" s="171" t="s">
        <v>218</v>
      </c>
      <c r="AI4" s="171" t="s">
        <v>220</v>
      </c>
      <c r="AJ4" s="171" t="s">
        <v>218</v>
      </c>
      <c r="AQ4" s="153" t="s">
        <v>176</v>
      </c>
      <c r="AR4" s="172">
        <v>2018</v>
      </c>
      <c r="AS4" s="95">
        <v>2019</v>
      </c>
      <c r="AT4" s="95">
        <v>2020</v>
      </c>
      <c r="AU4" s="95">
        <v>2021</v>
      </c>
      <c r="AV4" s="95">
        <v>2022</v>
      </c>
      <c r="AW4" s="95">
        <v>2023</v>
      </c>
      <c r="AX4" s="95">
        <v>2024</v>
      </c>
      <c r="AY4" s="95">
        <v>2025</v>
      </c>
      <c r="AZ4" s="95">
        <v>2026</v>
      </c>
      <c r="BA4" s="95">
        <v>2027</v>
      </c>
      <c r="BB4" s="95">
        <v>2028</v>
      </c>
      <c r="BC4" s="95">
        <v>2029</v>
      </c>
      <c r="BD4" s="95">
        <v>2030</v>
      </c>
      <c r="BE4" s="95">
        <v>2031</v>
      </c>
      <c r="BF4" s="95">
        <v>2032</v>
      </c>
      <c r="BG4" s="95">
        <v>2033</v>
      </c>
      <c r="BH4" s="95">
        <v>2034</v>
      </c>
      <c r="BI4" s="96" t="s">
        <v>49</v>
      </c>
    </row>
    <row r="5" spans="1:62" ht="30" thickBot="1">
      <c r="A5" s="81" t="s">
        <v>187</v>
      </c>
      <c r="B5" s="155" t="s">
        <v>177</v>
      </c>
      <c r="C5" s="97">
        <v>38.49</v>
      </c>
      <c r="D5" s="98">
        <v>0</v>
      </c>
      <c r="E5" s="98">
        <v>0</v>
      </c>
      <c r="F5" s="98">
        <v>0</v>
      </c>
      <c r="G5" s="98">
        <v>0</v>
      </c>
      <c r="H5" s="98">
        <v>0</v>
      </c>
      <c r="I5" s="98">
        <v>0</v>
      </c>
      <c r="J5" s="98">
        <v>0</v>
      </c>
      <c r="K5" s="98">
        <v>0</v>
      </c>
      <c r="L5" s="98">
        <v>0</v>
      </c>
      <c r="M5" s="98">
        <v>0</v>
      </c>
      <c r="N5" s="98">
        <v>0</v>
      </c>
      <c r="O5" s="98">
        <v>0</v>
      </c>
      <c r="P5" s="98">
        <v>0</v>
      </c>
      <c r="Q5" s="98">
        <v>0</v>
      </c>
      <c r="R5" s="98"/>
      <c r="S5" s="96"/>
      <c r="T5" s="96"/>
      <c r="U5" s="98">
        <f aca="true" t="shared" si="0" ref="U5:U20">SUM(D5:T5)</f>
        <v>0</v>
      </c>
      <c r="V5" s="28"/>
      <c r="W5" s="81" t="s">
        <v>187</v>
      </c>
      <c r="X5" s="155" t="s">
        <v>177</v>
      </c>
      <c r="Y5" s="222">
        <f>U5</f>
        <v>0</v>
      </c>
      <c r="Z5" s="173">
        <f>C5</f>
        <v>38.49</v>
      </c>
      <c r="AA5" s="158">
        <f>ROUND(Y5*Z5,2)</f>
        <v>0</v>
      </c>
      <c r="AB5" s="120">
        <f>ROUND(Y5/Y20%,12)</f>
        <v>0</v>
      </c>
      <c r="AC5" s="121">
        <f>ROUND(AC21*AB5%,2)</f>
        <v>0</v>
      </c>
      <c r="AD5" s="121">
        <f>AA5-AC5</f>
        <v>0</v>
      </c>
      <c r="AE5" s="174">
        <f aca="true" t="shared" si="1" ref="AE5:AE11">IF(AC5=0,0,ROUND(AD5/Y5,12))</f>
        <v>0</v>
      </c>
      <c r="AF5" s="122">
        <f>ROUND(Y5*AE5,2)</f>
        <v>0</v>
      </c>
      <c r="AG5" s="121">
        <f>ROUND(AF5/AF20%,12)</f>
        <v>0</v>
      </c>
      <c r="AH5" s="122">
        <f>ROUND(AH21*AG5%,2)</f>
        <v>0</v>
      </c>
      <c r="AI5" s="225">
        <f>IF(AG5=0,0,ROUND(AH5/Y5,12))</f>
        <v>0</v>
      </c>
      <c r="AJ5" s="123">
        <f>ROUND(Y5*AI5,2)</f>
        <v>0</v>
      </c>
      <c r="AP5" s="81" t="s">
        <v>187</v>
      </c>
      <c r="AQ5" s="176" t="s">
        <v>177</v>
      </c>
      <c r="AR5" s="177">
        <f aca="true" t="shared" si="2" ref="AR5:AR19">D5</f>
        <v>0</v>
      </c>
      <c r="AS5" s="173">
        <f aca="true" t="shared" si="3" ref="AS5:AS19">E5</f>
        <v>0</v>
      </c>
      <c r="AT5" s="173">
        <f aca="true" t="shared" si="4" ref="AT5:AT19">F5</f>
        <v>0</v>
      </c>
      <c r="AU5" s="173">
        <f aca="true" t="shared" si="5" ref="AU5:AU19">G5</f>
        <v>0</v>
      </c>
      <c r="AV5" s="173">
        <f aca="true" t="shared" si="6" ref="AV5:AV19">H5</f>
        <v>0</v>
      </c>
      <c r="AW5" s="173">
        <f aca="true" t="shared" si="7" ref="AW5:AW19">I5</f>
        <v>0</v>
      </c>
      <c r="AX5" s="173">
        <f aca="true" t="shared" si="8" ref="AX5:AX19">J5</f>
        <v>0</v>
      </c>
      <c r="AY5" s="173">
        <f aca="true" t="shared" si="9" ref="AY5:AY19">K5</f>
        <v>0</v>
      </c>
      <c r="AZ5" s="173">
        <f aca="true" t="shared" si="10" ref="AZ5:AZ19">L5</f>
        <v>0</v>
      </c>
      <c r="BA5" s="173">
        <f aca="true" t="shared" si="11" ref="BA5:BA19">M5</f>
        <v>0</v>
      </c>
      <c r="BB5" s="173">
        <f aca="true" t="shared" si="12" ref="BB5:BB19">N5</f>
        <v>0</v>
      </c>
      <c r="BC5" s="173">
        <f aca="true" t="shared" si="13" ref="BC5:BC19">O5</f>
        <v>0</v>
      </c>
      <c r="BD5" s="173">
        <f aca="true" t="shared" si="14" ref="BD5:BD19">P5</f>
        <v>0</v>
      </c>
      <c r="BE5" s="173">
        <f aca="true" t="shared" si="15" ref="BE5:BE19">Q5</f>
        <v>0</v>
      </c>
      <c r="BF5" s="173">
        <f aca="true" t="shared" si="16" ref="BF5:BF19">R5</f>
        <v>0</v>
      </c>
      <c r="BG5" s="173">
        <f aca="true" t="shared" si="17" ref="BG5:BG19">S5</f>
        <v>0</v>
      </c>
      <c r="BH5" s="173">
        <f aca="true" t="shared" si="18" ref="BH5:BH19">T5</f>
        <v>0</v>
      </c>
      <c r="BI5" s="158">
        <f>SUM(AR5:BH5)</f>
        <v>0</v>
      </c>
      <c r="BJ5" s="46">
        <f aca="true" t="shared" si="19" ref="BJ5:BJ20">BI5-U5</f>
        <v>0</v>
      </c>
    </row>
    <row r="6" spans="1:62" ht="30" thickBot="1">
      <c r="A6" s="82" t="s">
        <v>187</v>
      </c>
      <c r="B6" s="156" t="s">
        <v>178</v>
      </c>
      <c r="C6" s="97">
        <v>60.1</v>
      </c>
      <c r="D6" s="98">
        <v>0</v>
      </c>
      <c r="E6" s="98">
        <v>0</v>
      </c>
      <c r="F6" s="98">
        <v>0</v>
      </c>
      <c r="G6" s="98">
        <v>0</v>
      </c>
      <c r="H6" s="98">
        <v>0</v>
      </c>
      <c r="I6" s="98">
        <v>0</v>
      </c>
      <c r="J6" s="98">
        <v>0</v>
      </c>
      <c r="K6" s="98">
        <v>0</v>
      </c>
      <c r="L6" s="98">
        <v>0</v>
      </c>
      <c r="M6" s="98">
        <v>0</v>
      </c>
      <c r="N6" s="98">
        <v>0</v>
      </c>
      <c r="O6" s="98">
        <v>0</v>
      </c>
      <c r="P6" s="98">
        <v>0</v>
      </c>
      <c r="Q6" s="98">
        <v>0</v>
      </c>
      <c r="R6" s="98"/>
      <c r="S6" s="96"/>
      <c r="T6" s="96"/>
      <c r="U6" s="98">
        <f t="shared" si="0"/>
        <v>0</v>
      </c>
      <c r="V6" s="28"/>
      <c r="W6" s="82" t="s">
        <v>187</v>
      </c>
      <c r="X6" s="156" t="s">
        <v>178</v>
      </c>
      <c r="Y6" s="223">
        <f>U6</f>
        <v>0</v>
      </c>
      <c r="Z6" s="178">
        <f aca="true" t="shared" si="20" ref="Z6:Z19">C6</f>
        <v>60.1</v>
      </c>
      <c r="AA6" s="159">
        <f aca="true" t="shared" si="21" ref="AA6:AA19">ROUND(Y6*Z6,2)</f>
        <v>0</v>
      </c>
      <c r="AB6" s="124">
        <f>ROUND(Y6/Y20%,12)</f>
        <v>0</v>
      </c>
      <c r="AC6" s="103">
        <f>ROUND(AC21*AB6%,2)</f>
        <v>0</v>
      </c>
      <c r="AD6" s="103">
        <f aca="true" t="shared" si="22" ref="AD6:AD19">AA6-AC6</f>
        <v>0</v>
      </c>
      <c r="AE6" s="179">
        <f t="shared" si="1"/>
        <v>0</v>
      </c>
      <c r="AF6" s="106">
        <f aca="true" t="shared" si="23" ref="AF6:AF19">ROUND(Y6*AE6,2)</f>
        <v>0</v>
      </c>
      <c r="AG6" s="103">
        <f>ROUND(AF6/AF20%,12)</f>
        <v>0</v>
      </c>
      <c r="AH6" s="106">
        <f>ROUND(AH21*AG6%,2)</f>
        <v>0</v>
      </c>
      <c r="AI6" s="226">
        <f aca="true" t="shared" si="24" ref="AI6:AI19">IF(AG6=0,0,ROUND(AH6/Y6,12))</f>
        <v>0</v>
      </c>
      <c r="AJ6" s="125">
        <f aca="true" t="shared" si="25" ref="AJ6:AJ19">ROUND(Y6*AI6,2)</f>
        <v>0</v>
      </c>
      <c r="AP6" s="82" t="s">
        <v>187</v>
      </c>
      <c r="AQ6" s="181" t="s">
        <v>178</v>
      </c>
      <c r="AR6" s="182">
        <f t="shared" si="2"/>
        <v>0</v>
      </c>
      <c r="AS6" s="178">
        <f t="shared" si="3"/>
        <v>0</v>
      </c>
      <c r="AT6" s="178">
        <f t="shared" si="4"/>
        <v>0</v>
      </c>
      <c r="AU6" s="178">
        <f t="shared" si="5"/>
        <v>0</v>
      </c>
      <c r="AV6" s="178">
        <f t="shared" si="6"/>
        <v>0</v>
      </c>
      <c r="AW6" s="178">
        <f t="shared" si="7"/>
        <v>0</v>
      </c>
      <c r="AX6" s="178">
        <f t="shared" si="8"/>
        <v>0</v>
      </c>
      <c r="AY6" s="178">
        <f t="shared" si="9"/>
        <v>0</v>
      </c>
      <c r="AZ6" s="178">
        <f t="shared" si="10"/>
        <v>0</v>
      </c>
      <c r="BA6" s="178">
        <f t="shared" si="11"/>
        <v>0</v>
      </c>
      <c r="BB6" s="178">
        <f t="shared" si="12"/>
        <v>0</v>
      </c>
      <c r="BC6" s="178">
        <f t="shared" si="13"/>
        <v>0</v>
      </c>
      <c r="BD6" s="178">
        <f t="shared" si="14"/>
        <v>0</v>
      </c>
      <c r="BE6" s="178">
        <f t="shared" si="15"/>
        <v>0</v>
      </c>
      <c r="BF6" s="178">
        <f t="shared" si="16"/>
        <v>0</v>
      </c>
      <c r="BG6" s="178">
        <f t="shared" si="17"/>
        <v>0</v>
      </c>
      <c r="BH6" s="178">
        <f t="shared" si="18"/>
        <v>0</v>
      </c>
      <c r="BI6" s="159">
        <f aca="true" t="shared" si="26" ref="BI6:BI19">SUM(AR6:BH6)</f>
        <v>0</v>
      </c>
      <c r="BJ6" s="46">
        <f t="shared" si="19"/>
        <v>0</v>
      </c>
    </row>
    <row r="7" spans="1:62" ht="30" thickBot="1">
      <c r="A7" s="83" t="s">
        <v>187</v>
      </c>
      <c r="B7" s="157" t="s">
        <v>179</v>
      </c>
      <c r="C7" s="97">
        <v>97.97</v>
      </c>
      <c r="D7" s="98">
        <v>0</v>
      </c>
      <c r="E7" s="98">
        <v>0</v>
      </c>
      <c r="F7" s="98">
        <v>0</v>
      </c>
      <c r="G7" s="98">
        <v>0</v>
      </c>
      <c r="H7" s="98">
        <v>0</v>
      </c>
      <c r="I7" s="98">
        <v>0</v>
      </c>
      <c r="J7" s="98">
        <v>0</v>
      </c>
      <c r="K7" s="98">
        <v>0</v>
      </c>
      <c r="L7" s="98">
        <v>0</v>
      </c>
      <c r="M7" s="98">
        <v>0</v>
      </c>
      <c r="N7" s="98">
        <v>0</v>
      </c>
      <c r="O7" s="98">
        <v>0</v>
      </c>
      <c r="P7" s="98">
        <v>0</v>
      </c>
      <c r="Q7" s="98">
        <v>0</v>
      </c>
      <c r="R7" s="98"/>
      <c r="S7" s="96"/>
      <c r="T7" s="96"/>
      <c r="U7" s="98">
        <f t="shared" si="0"/>
        <v>0</v>
      </c>
      <c r="V7" s="28"/>
      <c r="W7" s="83" t="s">
        <v>187</v>
      </c>
      <c r="X7" s="157" t="s">
        <v>179</v>
      </c>
      <c r="Y7" s="224">
        <f>U7</f>
        <v>0</v>
      </c>
      <c r="Z7" s="183">
        <f t="shared" si="20"/>
        <v>97.97</v>
      </c>
      <c r="AA7" s="160">
        <f t="shared" si="21"/>
        <v>0</v>
      </c>
      <c r="AB7" s="126">
        <f>ROUND(Y7/Y20%,12)</f>
        <v>0</v>
      </c>
      <c r="AC7" s="127">
        <f>ROUND(AC21*AB7%,2)</f>
        <v>0</v>
      </c>
      <c r="AD7" s="127">
        <f t="shared" si="22"/>
        <v>0</v>
      </c>
      <c r="AE7" s="184">
        <f t="shared" si="1"/>
        <v>0</v>
      </c>
      <c r="AF7" s="128">
        <f t="shared" si="23"/>
        <v>0</v>
      </c>
      <c r="AG7" s="127">
        <f>ROUND(AF7/AF20%,12)</f>
        <v>0</v>
      </c>
      <c r="AH7" s="128">
        <f>ROUND(AH21*AG7%,2)</f>
        <v>0</v>
      </c>
      <c r="AI7" s="227">
        <f t="shared" si="24"/>
        <v>0</v>
      </c>
      <c r="AJ7" s="129">
        <f t="shared" si="25"/>
        <v>0</v>
      </c>
      <c r="AP7" s="83" t="s">
        <v>187</v>
      </c>
      <c r="AQ7" s="186" t="s">
        <v>179</v>
      </c>
      <c r="AR7" s="187">
        <f t="shared" si="2"/>
        <v>0</v>
      </c>
      <c r="AS7" s="183">
        <f t="shared" si="3"/>
        <v>0</v>
      </c>
      <c r="AT7" s="183">
        <f t="shared" si="4"/>
        <v>0</v>
      </c>
      <c r="AU7" s="183">
        <f t="shared" si="5"/>
        <v>0</v>
      </c>
      <c r="AV7" s="183">
        <f t="shared" si="6"/>
        <v>0</v>
      </c>
      <c r="AW7" s="183">
        <f t="shared" si="7"/>
        <v>0</v>
      </c>
      <c r="AX7" s="183">
        <f t="shared" si="8"/>
        <v>0</v>
      </c>
      <c r="AY7" s="183">
        <f t="shared" si="9"/>
        <v>0</v>
      </c>
      <c r="AZ7" s="183">
        <f t="shared" si="10"/>
        <v>0</v>
      </c>
      <c r="BA7" s="183">
        <f t="shared" si="11"/>
        <v>0</v>
      </c>
      <c r="BB7" s="183">
        <f t="shared" si="12"/>
        <v>0</v>
      </c>
      <c r="BC7" s="183">
        <f t="shared" si="13"/>
        <v>0</v>
      </c>
      <c r="BD7" s="183">
        <f t="shared" si="14"/>
        <v>0</v>
      </c>
      <c r="BE7" s="183">
        <f t="shared" si="15"/>
        <v>0</v>
      </c>
      <c r="BF7" s="183">
        <f t="shared" si="16"/>
        <v>0</v>
      </c>
      <c r="BG7" s="183">
        <f t="shared" si="17"/>
        <v>0</v>
      </c>
      <c r="BH7" s="183">
        <f t="shared" si="18"/>
        <v>0</v>
      </c>
      <c r="BI7" s="159">
        <f t="shared" si="26"/>
        <v>0</v>
      </c>
      <c r="BJ7" s="46">
        <f t="shared" si="19"/>
        <v>0</v>
      </c>
    </row>
    <row r="8" spans="1:62" ht="15.75" thickBot="1">
      <c r="A8" s="81" t="s">
        <v>187</v>
      </c>
      <c r="B8" s="155" t="s">
        <v>180</v>
      </c>
      <c r="C8" s="97">
        <v>18.7</v>
      </c>
      <c r="D8" s="98">
        <v>0</v>
      </c>
      <c r="E8" s="98">
        <v>0</v>
      </c>
      <c r="F8" s="98">
        <v>0</v>
      </c>
      <c r="G8" s="98">
        <v>0</v>
      </c>
      <c r="H8" s="98">
        <v>0</v>
      </c>
      <c r="I8" s="98">
        <v>0</v>
      </c>
      <c r="J8" s="98">
        <v>0</v>
      </c>
      <c r="K8" s="98">
        <v>0</v>
      </c>
      <c r="L8" s="98">
        <v>0</v>
      </c>
      <c r="M8" s="98">
        <v>0</v>
      </c>
      <c r="N8" s="98">
        <v>0</v>
      </c>
      <c r="O8" s="98">
        <v>0</v>
      </c>
      <c r="P8" s="98">
        <v>0</v>
      </c>
      <c r="Q8" s="98">
        <v>0</v>
      </c>
      <c r="R8" s="98"/>
      <c r="S8" s="96"/>
      <c r="T8" s="96"/>
      <c r="U8" s="98">
        <f t="shared" si="0"/>
        <v>0</v>
      </c>
      <c r="V8" s="28"/>
      <c r="W8" s="81" t="s">
        <v>187</v>
      </c>
      <c r="X8" s="155" t="s">
        <v>180</v>
      </c>
      <c r="Y8" s="222">
        <f aca="true" t="shared" si="27" ref="Y8:Y19">U8</f>
        <v>0</v>
      </c>
      <c r="Z8" s="173">
        <f t="shared" si="20"/>
        <v>18.7</v>
      </c>
      <c r="AA8" s="158">
        <f t="shared" si="21"/>
        <v>0</v>
      </c>
      <c r="AB8" s="120">
        <f>ROUND(Y8/Y20%,12)</f>
        <v>0</v>
      </c>
      <c r="AC8" s="121">
        <f>ROUND(AC21*AB8%,2)</f>
        <v>0</v>
      </c>
      <c r="AD8" s="121">
        <f t="shared" si="22"/>
        <v>0</v>
      </c>
      <c r="AE8" s="174">
        <f t="shared" si="1"/>
        <v>0</v>
      </c>
      <c r="AF8" s="122">
        <f t="shared" si="23"/>
        <v>0</v>
      </c>
      <c r="AG8" s="121">
        <f>ROUND(AF8/AF20%,12)</f>
        <v>0</v>
      </c>
      <c r="AH8" s="122">
        <f>ROUND(AH21*AG8%,2)</f>
        <v>0</v>
      </c>
      <c r="AI8" s="225">
        <f t="shared" si="24"/>
        <v>0</v>
      </c>
      <c r="AJ8" s="123">
        <f t="shared" si="25"/>
        <v>0</v>
      </c>
      <c r="AP8" s="81" t="s">
        <v>187</v>
      </c>
      <c r="AQ8" s="176" t="s">
        <v>180</v>
      </c>
      <c r="AR8" s="177">
        <f t="shared" si="2"/>
        <v>0</v>
      </c>
      <c r="AS8" s="173">
        <f t="shared" si="3"/>
        <v>0</v>
      </c>
      <c r="AT8" s="173">
        <f t="shared" si="4"/>
        <v>0</v>
      </c>
      <c r="AU8" s="173">
        <f t="shared" si="5"/>
        <v>0</v>
      </c>
      <c r="AV8" s="173">
        <f t="shared" si="6"/>
        <v>0</v>
      </c>
      <c r="AW8" s="173">
        <f t="shared" si="7"/>
        <v>0</v>
      </c>
      <c r="AX8" s="173">
        <f t="shared" si="8"/>
        <v>0</v>
      </c>
      <c r="AY8" s="173">
        <f t="shared" si="9"/>
        <v>0</v>
      </c>
      <c r="AZ8" s="173">
        <f t="shared" si="10"/>
        <v>0</v>
      </c>
      <c r="BA8" s="173">
        <f t="shared" si="11"/>
        <v>0</v>
      </c>
      <c r="BB8" s="173">
        <f t="shared" si="12"/>
        <v>0</v>
      </c>
      <c r="BC8" s="173">
        <f t="shared" si="13"/>
        <v>0</v>
      </c>
      <c r="BD8" s="173">
        <f t="shared" si="14"/>
        <v>0</v>
      </c>
      <c r="BE8" s="173">
        <f t="shared" si="15"/>
        <v>0</v>
      </c>
      <c r="BF8" s="173">
        <f t="shared" si="16"/>
        <v>0</v>
      </c>
      <c r="BG8" s="173">
        <f t="shared" si="17"/>
        <v>0</v>
      </c>
      <c r="BH8" s="173">
        <f t="shared" si="18"/>
        <v>0</v>
      </c>
      <c r="BI8" s="158">
        <f t="shared" si="26"/>
        <v>0</v>
      </c>
      <c r="BJ8" s="46">
        <f t="shared" si="19"/>
        <v>0</v>
      </c>
    </row>
    <row r="9" spans="1:62" ht="15.75" thickBot="1">
      <c r="A9" s="82" t="s">
        <v>187</v>
      </c>
      <c r="B9" s="156" t="s">
        <v>181</v>
      </c>
      <c r="C9" s="97">
        <v>40.5</v>
      </c>
      <c r="D9" s="98">
        <v>0</v>
      </c>
      <c r="E9" s="98">
        <v>0</v>
      </c>
      <c r="F9" s="98">
        <v>0</v>
      </c>
      <c r="G9" s="98">
        <v>0</v>
      </c>
      <c r="H9" s="98">
        <v>0</v>
      </c>
      <c r="I9" s="98">
        <v>0</v>
      </c>
      <c r="J9" s="98">
        <v>0</v>
      </c>
      <c r="K9" s="98">
        <v>0</v>
      </c>
      <c r="L9" s="98">
        <v>0</v>
      </c>
      <c r="M9" s="98">
        <v>0</v>
      </c>
      <c r="N9" s="98">
        <v>0</v>
      </c>
      <c r="O9" s="98">
        <v>0</v>
      </c>
      <c r="P9" s="98">
        <v>0</v>
      </c>
      <c r="Q9" s="98">
        <v>0</v>
      </c>
      <c r="R9" s="98"/>
      <c r="S9" s="96"/>
      <c r="T9" s="96"/>
      <c r="U9" s="98">
        <f t="shared" si="0"/>
        <v>0</v>
      </c>
      <c r="V9" s="28"/>
      <c r="W9" s="82" t="s">
        <v>187</v>
      </c>
      <c r="X9" s="156" t="s">
        <v>181</v>
      </c>
      <c r="Y9" s="223">
        <f t="shared" si="27"/>
        <v>0</v>
      </c>
      <c r="Z9" s="178">
        <f t="shared" si="20"/>
        <v>40.5</v>
      </c>
      <c r="AA9" s="159">
        <f t="shared" si="21"/>
        <v>0</v>
      </c>
      <c r="AB9" s="124">
        <f>ROUND(Y9/Y20%,12)</f>
        <v>0</v>
      </c>
      <c r="AC9" s="103">
        <f>ROUND(AC21*AB9%,2)</f>
        <v>0</v>
      </c>
      <c r="AD9" s="103">
        <f t="shared" si="22"/>
        <v>0</v>
      </c>
      <c r="AE9" s="179">
        <f t="shared" si="1"/>
        <v>0</v>
      </c>
      <c r="AF9" s="106">
        <f t="shared" si="23"/>
        <v>0</v>
      </c>
      <c r="AG9" s="103">
        <f>ROUND(AF9/AF20%,12)</f>
        <v>0</v>
      </c>
      <c r="AH9" s="106">
        <f>ROUND(AH21*AG9%,2)</f>
        <v>0</v>
      </c>
      <c r="AI9" s="226">
        <f t="shared" si="24"/>
        <v>0</v>
      </c>
      <c r="AJ9" s="125">
        <f t="shared" si="25"/>
        <v>0</v>
      </c>
      <c r="AP9" s="82" t="s">
        <v>187</v>
      </c>
      <c r="AQ9" s="181" t="s">
        <v>181</v>
      </c>
      <c r="AR9" s="182">
        <f t="shared" si="2"/>
        <v>0</v>
      </c>
      <c r="AS9" s="178">
        <f t="shared" si="3"/>
        <v>0</v>
      </c>
      <c r="AT9" s="178">
        <f t="shared" si="4"/>
        <v>0</v>
      </c>
      <c r="AU9" s="178">
        <f t="shared" si="5"/>
        <v>0</v>
      </c>
      <c r="AV9" s="178">
        <f t="shared" si="6"/>
        <v>0</v>
      </c>
      <c r="AW9" s="178">
        <f t="shared" si="7"/>
        <v>0</v>
      </c>
      <c r="AX9" s="178">
        <f t="shared" si="8"/>
        <v>0</v>
      </c>
      <c r="AY9" s="178">
        <f t="shared" si="9"/>
        <v>0</v>
      </c>
      <c r="AZ9" s="178">
        <f t="shared" si="10"/>
        <v>0</v>
      </c>
      <c r="BA9" s="178">
        <f t="shared" si="11"/>
        <v>0</v>
      </c>
      <c r="BB9" s="178">
        <f t="shared" si="12"/>
        <v>0</v>
      </c>
      <c r="BC9" s="178">
        <f t="shared" si="13"/>
        <v>0</v>
      </c>
      <c r="BD9" s="178">
        <f t="shared" si="14"/>
        <v>0</v>
      </c>
      <c r="BE9" s="178">
        <f t="shared" si="15"/>
        <v>0</v>
      </c>
      <c r="BF9" s="178">
        <f t="shared" si="16"/>
        <v>0</v>
      </c>
      <c r="BG9" s="178">
        <f t="shared" si="17"/>
        <v>0</v>
      </c>
      <c r="BH9" s="178">
        <f t="shared" si="18"/>
        <v>0</v>
      </c>
      <c r="BI9" s="159">
        <f t="shared" si="26"/>
        <v>0</v>
      </c>
      <c r="BJ9" s="46">
        <f t="shared" si="19"/>
        <v>0</v>
      </c>
    </row>
    <row r="10" spans="1:62" ht="15.75" thickBot="1">
      <c r="A10" s="82" t="s">
        <v>187</v>
      </c>
      <c r="B10" s="156" t="s">
        <v>186</v>
      </c>
      <c r="C10" s="97">
        <v>90.5</v>
      </c>
      <c r="D10" s="98">
        <v>0</v>
      </c>
      <c r="E10" s="98">
        <v>0</v>
      </c>
      <c r="F10" s="98">
        <v>0</v>
      </c>
      <c r="G10" s="98">
        <v>0</v>
      </c>
      <c r="H10" s="98">
        <v>0</v>
      </c>
      <c r="I10" s="98">
        <v>0</v>
      </c>
      <c r="J10" s="98">
        <v>0</v>
      </c>
      <c r="K10" s="98">
        <v>0</v>
      </c>
      <c r="L10" s="98">
        <v>0</v>
      </c>
      <c r="M10" s="98">
        <v>0</v>
      </c>
      <c r="N10" s="98">
        <v>0</v>
      </c>
      <c r="O10" s="98">
        <v>0</v>
      </c>
      <c r="P10" s="98">
        <v>0</v>
      </c>
      <c r="Q10" s="98">
        <v>0</v>
      </c>
      <c r="R10" s="98"/>
      <c r="S10" s="96"/>
      <c r="T10" s="96"/>
      <c r="U10" s="98">
        <f t="shared" si="0"/>
        <v>0</v>
      </c>
      <c r="V10" s="28"/>
      <c r="W10" s="82" t="s">
        <v>187</v>
      </c>
      <c r="X10" s="156" t="s">
        <v>186</v>
      </c>
      <c r="Y10" s="223">
        <f t="shared" si="27"/>
        <v>0</v>
      </c>
      <c r="Z10" s="178">
        <f t="shared" si="20"/>
        <v>90.5</v>
      </c>
      <c r="AA10" s="159">
        <f t="shared" si="21"/>
        <v>0</v>
      </c>
      <c r="AB10" s="124">
        <f>ROUND(Y10/Y20%,12)</f>
        <v>0</v>
      </c>
      <c r="AC10" s="103">
        <f>ROUND(AC21*AB10%,2)</f>
        <v>0</v>
      </c>
      <c r="AD10" s="103">
        <f t="shared" si="22"/>
        <v>0</v>
      </c>
      <c r="AE10" s="179">
        <f t="shared" si="1"/>
        <v>0</v>
      </c>
      <c r="AF10" s="106">
        <f t="shared" si="23"/>
        <v>0</v>
      </c>
      <c r="AG10" s="103">
        <f>ROUND(AF10/AF20%,12)</f>
        <v>0</v>
      </c>
      <c r="AH10" s="106">
        <f>ROUND(AH21*AG10%,2)</f>
        <v>0</v>
      </c>
      <c r="AI10" s="226">
        <f t="shared" si="24"/>
        <v>0</v>
      </c>
      <c r="AJ10" s="125">
        <f t="shared" si="25"/>
        <v>0</v>
      </c>
      <c r="AP10" s="82" t="s">
        <v>187</v>
      </c>
      <c r="AQ10" s="181" t="s">
        <v>186</v>
      </c>
      <c r="AR10" s="182">
        <f t="shared" si="2"/>
        <v>0</v>
      </c>
      <c r="AS10" s="178">
        <f t="shared" si="3"/>
        <v>0</v>
      </c>
      <c r="AT10" s="178">
        <f t="shared" si="4"/>
        <v>0</v>
      </c>
      <c r="AU10" s="178">
        <f t="shared" si="5"/>
        <v>0</v>
      </c>
      <c r="AV10" s="178">
        <f t="shared" si="6"/>
        <v>0</v>
      </c>
      <c r="AW10" s="178">
        <f t="shared" si="7"/>
        <v>0</v>
      </c>
      <c r="AX10" s="178">
        <f t="shared" si="8"/>
        <v>0</v>
      </c>
      <c r="AY10" s="178">
        <f t="shared" si="9"/>
        <v>0</v>
      </c>
      <c r="AZ10" s="178">
        <f t="shared" si="10"/>
        <v>0</v>
      </c>
      <c r="BA10" s="178">
        <f t="shared" si="11"/>
        <v>0</v>
      </c>
      <c r="BB10" s="178">
        <f t="shared" si="12"/>
        <v>0</v>
      </c>
      <c r="BC10" s="178">
        <f t="shared" si="13"/>
        <v>0</v>
      </c>
      <c r="BD10" s="178">
        <f t="shared" si="14"/>
        <v>0</v>
      </c>
      <c r="BE10" s="178">
        <f t="shared" si="15"/>
        <v>0</v>
      </c>
      <c r="BF10" s="178">
        <f t="shared" si="16"/>
        <v>0</v>
      </c>
      <c r="BG10" s="178">
        <f t="shared" si="17"/>
        <v>0</v>
      </c>
      <c r="BH10" s="178">
        <f t="shared" si="18"/>
        <v>0</v>
      </c>
      <c r="BI10" s="159">
        <f t="shared" si="26"/>
        <v>0</v>
      </c>
      <c r="BJ10" s="46">
        <f t="shared" si="19"/>
        <v>0</v>
      </c>
    </row>
    <row r="11" spans="1:62" ht="30" thickBot="1">
      <c r="A11" s="83" t="s">
        <v>187</v>
      </c>
      <c r="B11" s="157" t="s">
        <v>189</v>
      </c>
      <c r="C11" s="97">
        <v>155.5</v>
      </c>
      <c r="D11" s="98">
        <v>0</v>
      </c>
      <c r="E11" s="98">
        <v>0</v>
      </c>
      <c r="F11" s="98">
        <v>0</v>
      </c>
      <c r="G11" s="98">
        <v>0</v>
      </c>
      <c r="H11" s="98">
        <v>0</v>
      </c>
      <c r="I11" s="98">
        <v>0</v>
      </c>
      <c r="J11" s="98">
        <v>0</v>
      </c>
      <c r="K11" s="98">
        <v>0</v>
      </c>
      <c r="L11" s="98">
        <v>0</v>
      </c>
      <c r="M11" s="98">
        <v>0</v>
      </c>
      <c r="N11" s="98">
        <v>0</v>
      </c>
      <c r="O11" s="98">
        <v>0</v>
      </c>
      <c r="P11" s="98">
        <v>0</v>
      </c>
      <c r="Q11" s="98">
        <v>0</v>
      </c>
      <c r="R11" s="98"/>
      <c r="S11" s="96"/>
      <c r="T11" s="96"/>
      <c r="U11" s="98">
        <f t="shared" si="0"/>
        <v>0</v>
      </c>
      <c r="V11" s="28"/>
      <c r="W11" s="83" t="s">
        <v>187</v>
      </c>
      <c r="X11" s="157" t="s">
        <v>189</v>
      </c>
      <c r="Y11" s="224">
        <f t="shared" si="27"/>
        <v>0</v>
      </c>
      <c r="Z11" s="183">
        <f t="shared" si="20"/>
        <v>155.5</v>
      </c>
      <c r="AA11" s="160">
        <f t="shared" si="21"/>
        <v>0</v>
      </c>
      <c r="AB11" s="126">
        <f>ROUND(Y11/Y20%,12)</f>
        <v>0</v>
      </c>
      <c r="AC11" s="127">
        <f>ROUND(AC21*AB11%,2)</f>
        <v>0</v>
      </c>
      <c r="AD11" s="127">
        <f t="shared" si="22"/>
        <v>0</v>
      </c>
      <c r="AE11" s="184">
        <f t="shared" si="1"/>
        <v>0</v>
      </c>
      <c r="AF11" s="128">
        <f t="shared" si="23"/>
        <v>0</v>
      </c>
      <c r="AG11" s="127">
        <f>ROUND(AF11/AF20%,12)</f>
        <v>0</v>
      </c>
      <c r="AH11" s="128">
        <f>ROUND(AH21*AG11%,2)</f>
        <v>0</v>
      </c>
      <c r="AI11" s="227">
        <f t="shared" si="24"/>
        <v>0</v>
      </c>
      <c r="AJ11" s="129">
        <f t="shared" si="25"/>
        <v>0</v>
      </c>
      <c r="AP11" s="83" t="s">
        <v>187</v>
      </c>
      <c r="AQ11" s="186" t="s">
        <v>189</v>
      </c>
      <c r="AR11" s="187">
        <f t="shared" si="2"/>
        <v>0</v>
      </c>
      <c r="AS11" s="183">
        <f t="shared" si="3"/>
        <v>0</v>
      </c>
      <c r="AT11" s="183">
        <f t="shared" si="4"/>
        <v>0</v>
      </c>
      <c r="AU11" s="183">
        <f t="shared" si="5"/>
        <v>0</v>
      </c>
      <c r="AV11" s="183">
        <f t="shared" si="6"/>
        <v>0</v>
      </c>
      <c r="AW11" s="183">
        <f t="shared" si="7"/>
        <v>0</v>
      </c>
      <c r="AX11" s="183">
        <f t="shared" si="8"/>
        <v>0</v>
      </c>
      <c r="AY11" s="183">
        <f t="shared" si="9"/>
        <v>0</v>
      </c>
      <c r="AZ11" s="183">
        <f t="shared" si="10"/>
        <v>0</v>
      </c>
      <c r="BA11" s="183">
        <f t="shared" si="11"/>
        <v>0</v>
      </c>
      <c r="BB11" s="183">
        <f t="shared" si="12"/>
        <v>0</v>
      </c>
      <c r="BC11" s="183">
        <f t="shared" si="13"/>
        <v>0</v>
      </c>
      <c r="BD11" s="183">
        <f t="shared" si="14"/>
        <v>0</v>
      </c>
      <c r="BE11" s="183">
        <f t="shared" si="15"/>
        <v>0</v>
      </c>
      <c r="BF11" s="183">
        <f t="shared" si="16"/>
        <v>0</v>
      </c>
      <c r="BG11" s="183">
        <f t="shared" si="17"/>
        <v>0</v>
      </c>
      <c r="BH11" s="183">
        <f t="shared" si="18"/>
        <v>0</v>
      </c>
      <c r="BI11" s="159">
        <f t="shared" si="26"/>
        <v>0</v>
      </c>
      <c r="BJ11" s="46">
        <f t="shared" si="19"/>
        <v>0</v>
      </c>
    </row>
    <row r="12" spans="1:62" ht="15.75" thickBot="1">
      <c r="A12" s="81" t="s">
        <v>187</v>
      </c>
      <c r="B12" s="155" t="s">
        <v>184</v>
      </c>
      <c r="C12" s="97">
        <v>18.7</v>
      </c>
      <c r="D12" s="98">
        <v>0</v>
      </c>
      <c r="E12" s="98">
        <v>0</v>
      </c>
      <c r="F12" s="98">
        <v>0</v>
      </c>
      <c r="G12" s="98">
        <v>9633.814</v>
      </c>
      <c r="H12" s="98">
        <v>0</v>
      </c>
      <c r="I12" s="98">
        <v>0</v>
      </c>
      <c r="J12" s="98">
        <v>0</v>
      </c>
      <c r="K12" s="98">
        <v>0</v>
      </c>
      <c r="L12" s="98">
        <v>0</v>
      </c>
      <c r="M12" s="98">
        <v>0</v>
      </c>
      <c r="N12" s="98">
        <v>0</v>
      </c>
      <c r="O12" s="98">
        <v>0</v>
      </c>
      <c r="P12" s="98">
        <v>0</v>
      </c>
      <c r="Q12" s="98">
        <v>0</v>
      </c>
      <c r="R12" s="98"/>
      <c r="S12" s="96"/>
      <c r="T12" s="96"/>
      <c r="U12" s="98">
        <f t="shared" si="0"/>
        <v>9633.814</v>
      </c>
      <c r="V12" s="28"/>
      <c r="W12" s="81" t="s">
        <v>187</v>
      </c>
      <c r="X12" s="155" t="s">
        <v>184</v>
      </c>
      <c r="Y12" s="222">
        <f t="shared" si="27"/>
        <v>9633.814</v>
      </c>
      <c r="Z12" s="173">
        <f t="shared" si="20"/>
        <v>18.7</v>
      </c>
      <c r="AA12" s="158">
        <f t="shared" si="21"/>
        <v>180152.32</v>
      </c>
      <c r="AB12" s="120">
        <f>ROUND(Y12/Y20%,12)</f>
        <v>1.928337097492</v>
      </c>
      <c r="AC12" s="121">
        <f>ROUND(AC21*AB12%,2)</f>
        <v>19008.25</v>
      </c>
      <c r="AD12" s="121">
        <f t="shared" si="22"/>
        <v>161144.07</v>
      </c>
      <c r="AE12" s="174">
        <f>IF(AC12=0,0,ROUND(AD12/Y12,12))</f>
        <v>16.726923521671</v>
      </c>
      <c r="AF12" s="122">
        <f t="shared" si="23"/>
        <v>161144.07</v>
      </c>
      <c r="AG12" s="121">
        <f>ROUND(AF12/AF20%,12)</f>
        <v>0.806971789747</v>
      </c>
      <c r="AH12" s="122">
        <f>ROUND(AH21*AG12%,2)</f>
        <v>72239.24</v>
      </c>
      <c r="AI12" s="225">
        <f t="shared" si="24"/>
        <v>7.49850889793</v>
      </c>
      <c r="AJ12" s="123">
        <f t="shared" si="25"/>
        <v>72239.24</v>
      </c>
      <c r="AP12" s="81" t="s">
        <v>187</v>
      </c>
      <c r="AQ12" s="176" t="s">
        <v>184</v>
      </c>
      <c r="AR12" s="177">
        <f t="shared" si="2"/>
        <v>0</v>
      </c>
      <c r="AS12" s="173">
        <f t="shared" si="3"/>
        <v>0</v>
      </c>
      <c r="AT12" s="173">
        <f t="shared" si="4"/>
        <v>0</v>
      </c>
      <c r="AU12" s="173">
        <f t="shared" si="5"/>
        <v>9633.814</v>
      </c>
      <c r="AV12" s="173">
        <f t="shared" si="6"/>
        <v>0</v>
      </c>
      <c r="AW12" s="173">
        <f t="shared" si="7"/>
        <v>0</v>
      </c>
      <c r="AX12" s="173">
        <f t="shared" si="8"/>
        <v>0</v>
      </c>
      <c r="AY12" s="173">
        <f t="shared" si="9"/>
        <v>0</v>
      </c>
      <c r="AZ12" s="173">
        <f t="shared" si="10"/>
        <v>0</v>
      </c>
      <c r="BA12" s="173">
        <f t="shared" si="11"/>
        <v>0</v>
      </c>
      <c r="BB12" s="173">
        <f t="shared" si="12"/>
        <v>0</v>
      </c>
      <c r="BC12" s="173">
        <f t="shared" si="13"/>
        <v>0</v>
      </c>
      <c r="BD12" s="173">
        <f t="shared" si="14"/>
        <v>0</v>
      </c>
      <c r="BE12" s="173">
        <f t="shared" si="15"/>
        <v>0</v>
      </c>
      <c r="BF12" s="173">
        <f t="shared" si="16"/>
        <v>0</v>
      </c>
      <c r="BG12" s="173">
        <f t="shared" si="17"/>
        <v>0</v>
      </c>
      <c r="BH12" s="173">
        <f t="shared" si="18"/>
        <v>0</v>
      </c>
      <c r="BI12" s="158">
        <f t="shared" si="26"/>
        <v>9633.814</v>
      </c>
      <c r="BJ12" s="46">
        <f t="shared" si="19"/>
        <v>0</v>
      </c>
    </row>
    <row r="13" spans="1:62" ht="15.75" thickBot="1">
      <c r="A13" s="82" t="s">
        <v>187</v>
      </c>
      <c r="B13" s="156" t="s">
        <v>185</v>
      </c>
      <c r="C13" s="97">
        <v>40.5</v>
      </c>
      <c r="D13" s="98">
        <v>0</v>
      </c>
      <c r="E13" s="98">
        <v>0</v>
      </c>
      <c r="F13" s="98">
        <v>0</v>
      </c>
      <c r="G13" s="98">
        <v>17660.44</v>
      </c>
      <c r="H13" s="98">
        <v>0</v>
      </c>
      <c r="I13" s="98">
        <v>0</v>
      </c>
      <c r="J13" s="98">
        <v>0</v>
      </c>
      <c r="K13" s="98">
        <v>0</v>
      </c>
      <c r="L13" s="98">
        <v>0</v>
      </c>
      <c r="M13" s="98">
        <v>0</v>
      </c>
      <c r="N13" s="98">
        <v>0</v>
      </c>
      <c r="O13" s="98">
        <v>0</v>
      </c>
      <c r="P13" s="98">
        <v>0</v>
      </c>
      <c r="Q13" s="98">
        <v>0</v>
      </c>
      <c r="R13" s="98"/>
      <c r="S13" s="96"/>
      <c r="T13" s="96"/>
      <c r="U13" s="98">
        <f t="shared" si="0"/>
        <v>17660.44</v>
      </c>
      <c r="V13" s="28"/>
      <c r="W13" s="82" t="s">
        <v>187</v>
      </c>
      <c r="X13" s="156" t="s">
        <v>185</v>
      </c>
      <c r="Y13" s="223">
        <f t="shared" si="27"/>
        <v>17660.44</v>
      </c>
      <c r="Z13" s="178">
        <f t="shared" si="20"/>
        <v>40.5</v>
      </c>
      <c r="AA13" s="159">
        <f t="shared" si="21"/>
        <v>715247.82</v>
      </c>
      <c r="AB13" s="124">
        <f>ROUND(Y13/Y20%,12)</f>
        <v>3.534973958396</v>
      </c>
      <c r="AC13" s="103">
        <f>ROUND(AC21*AB13%,2)</f>
        <v>34845.4</v>
      </c>
      <c r="AD13" s="103">
        <f t="shared" si="22"/>
        <v>680402.4199999999</v>
      </c>
      <c r="AE13" s="179">
        <f aca="true" t="shared" si="28" ref="AE13:AE19">IF(AC13=0,0,ROUND(AD13/Y13,12))</f>
        <v>38.526923451511</v>
      </c>
      <c r="AF13" s="106">
        <f t="shared" si="23"/>
        <v>680402.42</v>
      </c>
      <c r="AG13" s="103">
        <f>ROUND(AF13/AF20%,12)</f>
        <v>3.407296083657</v>
      </c>
      <c r="AH13" s="106">
        <f>ROUND(AH21*AG13%,2)</f>
        <v>305017.46</v>
      </c>
      <c r="AI13" s="226">
        <f t="shared" si="24"/>
        <v>17.271226537957</v>
      </c>
      <c r="AJ13" s="125">
        <f t="shared" si="25"/>
        <v>305017.46</v>
      </c>
      <c r="AP13" s="82" t="s">
        <v>187</v>
      </c>
      <c r="AQ13" s="181" t="s">
        <v>185</v>
      </c>
      <c r="AR13" s="182">
        <f t="shared" si="2"/>
        <v>0</v>
      </c>
      <c r="AS13" s="178">
        <f t="shared" si="3"/>
        <v>0</v>
      </c>
      <c r="AT13" s="178">
        <f t="shared" si="4"/>
        <v>0</v>
      </c>
      <c r="AU13" s="178">
        <f t="shared" si="5"/>
        <v>17660.44</v>
      </c>
      <c r="AV13" s="178">
        <f t="shared" si="6"/>
        <v>0</v>
      </c>
      <c r="AW13" s="178">
        <f t="shared" si="7"/>
        <v>0</v>
      </c>
      <c r="AX13" s="178">
        <f t="shared" si="8"/>
        <v>0</v>
      </c>
      <c r="AY13" s="178">
        <f t="shared" si="9"/>
        <v>0</v>
      </c>
      <c r="AZ13" s="178">
        <f t="shared" si="10"/>
        <v>0</v>
      </c>
      <c r="BA13" s="178">
        <f t="shared" si="11"/>
        <v>0</v>
      </c>
      <c r="BB13" s="178">
        <f t="shared" si="12"/>
        <v>0</v>
      </c>
      <c r="BC13" s="178">
        <f t="shared" si="13"/>
        <v>0</v>
      </c>
      <c r="BD13" s="178">
        <f t="shared" si="14"/>
        <v>0</v>
      </c>
      <c r="BE13" s="178">
        <f t="shared" si="15"/>
        <v>0</v>
      </c>
      <c r="BF13" s="178">
        <f t="shared" si="16"/>
        <v>0</v>
      </c>
      <c r="BG13" s="178">
        <f t="shared" si="17"/>
        <v>0</v>
      </c>
      <c r="BH13" s="178">
        <f t="shared" si="18"/>
        <v>0</v>
      </c>
      <c r="BI13" s="159">
        <f t="shared" si="26"/>
        <v>17660.44</v>
      </c>
      <c r="BJ13" s="46">
        <f t="shared" si="19"/>
        <v>0</v>
      </c>
    </row>
    <row r="14" spans="1:62" ht="15.75" thickBot="1">
      <c r="A14" s="82" t="s">
        <v>187</v>
      </c>
      <c r="B14" s="156" t="s">
        <v>183</v>
      </c>
      <c r="C14" s="97">
        <v>90.5</v>
      </c>
      <c r="D14" s="98">
        <v>0</v>
      </c>
      <c r="E14" s="98">
        <v>0</v>
      </c>
      <c r="F14" s="98">
        <v>0</v>
      </c>
      <c r="G14" s="98">
        <v>7024.841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8">
        <v>0</v>
      </c>
      <c r="N14" s="98">
        <v>0</v>
      </c>
      <c r="O14" s="98">
        <v>0</v>
      </c>
      <c r="P14" s="98">
        <v>0</v>
      </c>
      <c r="Q14" s="98">
        <v>0</v>
      </c>
      <c r="R14" s="98"/>
      <c r="S14" s="96"/>
      <c r="T14" s="96"/>
      <c r="U14" s="98">
        <f t="shared" si="0"/>
        <v>7024.841</v>
      </c>
      <c r="V14" s="28"/>
      <c r="W14" s="82" t="s">
        <v>187</v>
      </c>
      <c r="X14" s="156" t="s">
        <v>183</v>
      </c>
      <c r="Y14" s="223">
        <f t="shared" si="27"/>
        <v>7024.841</v>
      </c>
      <c r="Z14" s="178">
        <f t="shared" si="20"/>
        <v>90.5</v>
      </c>
      <c r="AA14" s="159">
        <f t="shared" si="21"/>
        <v>635748.11</v>
      </c>
      <c r="AB14" s="124">
        <f>ROUND(Y14/Y20%,12)</f>
        <v>1.406116155479</v>
      </c>
      <c r="AC14" s="103">
        <f>ROUND(AC21*AB14%,2)</f>
        <v>13860.55</v>
      </c>
      <c r="AD14" s="103">
        <f t="shared" si="22"/>
        <v>621887.5599999999</v>
      </c>
      <c r="AE14" s="179">
        <f t="shared" si="28"/>
        <v>88.526923242818</v>
      </c>
      <c r="AF14" s="106">
        <f t="shared" si="23"/>
        <v>621887.56</v>
      </c>
      <c r="AG14" s="103">
        <f>ROUND(AF14/AF20%,12)</f>
        <v>3.114267359106</v>
      </c>
      <c r="AH14" s="106">
        <f>ROUND(AH21*AG14%,2)</f>
        <v>278785.85</v>
      </c>
      <c r="AI14" s="226">
        <f t="shared" si="24"/>
        <v>39.685716730101</v>
      </c>
      <c r="AJ14" s="125">
        <f t="shared" si="25"/>
        <v>278785.85</v>
      </c>
      <c r="AP14" s="82" t="s">
        <v>187</v>
      </c>
      <c r="AQ14" s="181" t="s">
        <v>183</v>
      </c>
      <c r="AR14" s="182">
        <f t="shared" si="2"/>
        <v>0</v>
      </c>
      <c r="AS14" s="178">
        <f t="shared" si="3"/>
        <v>0</v>
      </c>
      <c r="AT14" s="178">
        <f t="shared" si="4"/>
        <v>0</v>
      </c>
      <c r="AU14" s="178">
        <f t="shared" si="5"/>
        <v>7024.841</v>
      </c>
      <c r="AV14" s="178">
        <f t="shared" si="6"/>
        <v>0</v>
      </c>
      <c r="AW14" s="178">
        <f t="shared" si="7"/>
        <v>0</v>
      </c>
      <c r="AX14" s="178">
        <f t="shared" si="8"/>
        <v>0</v>
      </c>
      <c r="AY14" s="178">
        <f t="shared" si="9"/>
        <v>0</v>
      </c>
      <c r="AZ14" s="178">
        <f t="shared" si="10"/>
        <v>0</v>
      </c>
      <c r="BA14" s="178">
        <f t="shared" si="11"/>
        <v>0</v>
      </c>
      <c r="BB14" s="178">
        <f t="shared" si="12"/>
        <v>0</v>
      </c>
      <c r="BC14" s="178">
        <f t="shared" si="13"/>
        <v>0</v>
      </c>
      <c r="BD14" s="178">
        <f t="shared" si="14"/>
        <v>0</v>
      </c>
      <c r="BE14" s="178">
        <f t="shared" si="15"/>
        <v>0</v>
      </c>
      <c r="BF14" s="178">
        <f t="shared" si="16"/>
        <v>0</v>
      </c>
      <c r="BG14" s="178">
        <f t="shared" si="17"/>
        <v>0</v>
      </c>
      <c r="BH14" s="178">
        <f t="shared" si="18"/>
        <v>0</v>
      </c>
      <c r="BI14" s="159">
        <f t="shared" si="26"/>
        <v>7024.841</v>
      </c>
      <c r="BJ14" s="46">
        <f t="shared" si="19"/>
        <v>0</v>
      </c>
    </row>
    <row r="15" spans="1:62" ht="15.75" thickBot="1">
      <c r="A15" s="83" t="s">
        <v>187</v>
      </c>
      <c r="B15" s="157" t="s">
        <v>182</v>
      </c>
      <c r="C15" s="97">
        <v>155.5</v>
      </c>
      <c r="D15" s="98">
        <v>0</v>
      </c>
      <c r="E15" s="98">
        <v>0</v>
      </c>
      <c r="F15" s="98">
        <v>0</v>
      </c>
      <c r="G15" s="98">
        <v>0</v>
      </c>
      <c r="H15" s="98">
        <v>0</v>
      </c>
      <c r="I15" s="98">
        <v>0</v>
      </c>
      <c r="J15" s="98">
        <v>0</v>
      </c>
      <c r="K15" s="98">
        <v>0</v>
      </c>
      <c r="L15" s="98">
        <v>0</v>
      </c>
      <c r="M15" s="98">
        <v>0</v>
      </c>
      <c r="N15" s="98">
        <v>0</v>
      </c>
      <c r="O15" s="98">
        <v>0</v>
      </c>
      <c r="P15" s="98">
        <v>0</v>
      </c>
      <c r="Q15" s="98">
        <v>0</v>
      </c>
      <c r="R15" s="98"/>
      <c r="S15" s="96"/>
      <c r="T15" s="96"/>
      <c r="U15" s="98">
        <f t="shared" si="0"/>
        <v>0</v>
      </c>
      <c r="V15" s="28"/>
      <c r="W15" s="83" t="s">
        <v>187</v>
      </c>
      <c r="X15" s="157" t="s">
        <v>182</v>
      </c>
      <c r="Y15" s="224">
        <f t="shared" si="27"/>
        <v>0</v>
      </c>
      <c r="Z15" s="183">
        <f t="shared" si="20"/>
        <v>155.5</v>
      </c>
      <c r="AA15" s="160">
        <f t="shared" si="21"/>
        <v>0</v>
      </c>
      <c r="AB15" s="126">
        <f>ROUND(Y15/Y20%,12)</f>
        <v>0</v>
      </c>
      <c r="AC15" s="127">
        <f>ROUND(AC21*AB15%,2)</f>
        <v>0</v>
      </c>
      <c r="AD15" s="127">
        <f t="shared" si="22"/>
        <v>0</v>
      </c>
      <c r="AE15" s="184">
        <f t="shared" si="28"/>
        <v>0</v>
      </c>
      <c r="AF15" s="128">
        <f t="shared" si="23"/>
        <v>0</v>
      </c>
      <c r="AG15" s="127">
        <f>ROUND(AF15/AF20%,12)</f>
        <v>0</v>
      </c>
      <c r="AH15" s="128">
        <f>ROUND(AH21*AG15%,2)</f>
        <v>0</v>
      </c>
      <c r="AI15" s="227">
        <f t="shared" si="24"/>
        <v>0</v>
      </c>
      <c r="AJ15" s="129">
        <f t="shared" si="25"/>
        <v>0</v>
      </c>
      <c r="AP15" s="83" t="s">
        <v>187</v>
      </c>
      <c r="AQ15" s="186" t="s">
        <v>182</v>
      </c>
      <c r="AR15" s="187">
        <f t="shared" si="2"/>
        <v>0</v>
      </c>
      <c r="AS15" s="183">
        <f t="shared" si="3"/>
        <v>0</v>
      </c>
      <c r="AT15" s="183">
        <f t="shared" si="4"/>
        <v>0</v>
      </c>
      <c r="AU15" s="183">
        <f t="shared" si="5"/>
        <v>0</v>
      </c>
      <c r="AV15" s="183">
        <f t="shared" si="6"/>
        <v>0</v>
      </c>
      <c r="AW15" s="183">
        <f t="shared" si="7"/>
        <v>0</v>
      </c>
      <c r="AX15" s="183">
        <f t="shared" si="8"/>
        <v>0</v>
      </c>
      <c r="AY15" s="183">
        <f t="shared" si="9"/>
        <v>0</v>
      </c>
      <c r="AZ15" s="183">
        <f t="shared" si="10"/>
        <v>0</v>
      </c>
      <c r="BA15" s="183">
        <f t="shared" si="11"/>
        <v>0</v>
      </c>
      <c r="BB15" s="183">
        <f t="shared" si="12"/>
        <v>0</v>
      </c>
      <c r="BC15" s="183">
        <f t="shared" si="13"/>
        <v>0</v>
      </c>
      <c r="BD15" s="183">
        <f t="shared" si="14"/>
        <v>0</v>
      </c>
      <c r="BE15" s="183">
        <f t="shared" si="15"/>
        <v>0</v>
      </c>
      <c r="BF15" s="183">
        <f t="shared" si="16"/>
        <v>0</v>
      </c>
      <c r="BG15" s="183">
        <f t="shared" si="17"/>
        <v>0</v>
      </c>
      <c r="BH15" s="183">
        <f t="shared" si="18"/>
        <v>0</v>
      </c>
      <c r="BI15" s="159">
        <f t="shared" si="26"/>
        <v>0</v>
      </c>
      <c r="BJ15" s="46">
        <f t="shared" si="19"/>
        <v>0</v>
      </c>
    </row>
    <row r="16" spans="1:62" ht="15.75" thickBot="1">
      <c r="A16" s="81" t="s">
        <v>188</v>
      </c>
      <c r="B16" s="155" t="s">
        <v>184</v>
      </c>
      <c r="C16" s="97">
        <v>18.7</v>
      </c>
      <c r="D16" s="98">
        <v>26960.61</v>
      </c>
      <c r="E16" s="98">
        <v>2371.884</v>
      </c>
      <c r="F16" s="98">
        <v>2166.5</v>
      </c>
      <c r="G16" s="98">
        <v>3466.4</v>
      </c>
      <c r="H16" s="98">
        <v>20408.18</v>
      </c>
      <c r="I16" s="98">
        <v>38531.84</v>
      </c>
      <c r="J16" s="98">
        <v>20436.1</v>
      </c>
      <c r="K16" s="98">
        <v>13720.99</v>
      </c>
      <c r="L16" s="98">
        <v>2920.926</v>
      </c>
      <c r="M16" s="98">
        <v>2668</v>
      </c>
      <c r="N16" s="98">
        <v>4268.8</v>
      </c>
      <c r="O16" s="98">
        <v>5869.6</v>
      </c>
      <c r="P16" s="98">
        <v>9924.96</v>
      </c>
      <c r="Q16" s="98">
        <v>1604.002</v>
      </c>
      <c r="R16" s="98"/>
      <c r="S16" s="96"/>
      <c r="T16" s="96"/>
      <c r="U16" s="98">
        <f t="shared" si="0"/>
        <v>155318.792</v>
      </c>
      <c r="V16" s="28"/>
      <c r="W16" s="81" t="s">
        <v>188</v>
      </c>
      <c r="X16" s="155" t="s">
        <v>184</v>
      </c>
      <c r="Y16" s="222">
        <f t="shared" si="27"/>
        <v>155318.792</v>
      </c>
      <c r="Z16" s="173">
        <f t="shared" si="20"/>
        <v>18.7</v>
      </c>
      <c r="AA16" s="158">
        <f t="shared" si="21"/>
        <v>2904461.41</v>
      </c>
      <c r="AB16" s="120">
        <f>ROUND(Y16/Y20%,12)</f>
        <v>31.089139623331</v>
      </c>
      <c r="AC16" s="121">
        <f>ROUND(AC21*AB16%,2)</f>
        <v>306455.87</v>
      </c>
      <c r="AD16" s="121">
        <f t="shared" si="22"/>
        <v>2598005.54</v>
      </c>
      <c r="AE16" s="174">
        <f t="shared" si="28"/>
        <v>16.726923423407</v>
      </c>
      <c r="AF16" s="122">
        <f t="shared" si="23"/>
        <v>2598005.54</v>
      </c>
      <c r="AG16" s="121">
        <f>ROUND(AF16/AF20%,12)</f>
        <v>13.01020372879</v>
      </c>
      <c r="AH16" s="122">
        <f>ROUND(AH21*AG16%,2)</f>
        <v>1164659.37</v>
      </c>
      <c r="AI16" s="225">
        <f t="shared" si="24"/>
        <v>7.498509066437</v>
      </c>
      <c r="AJ16" s="123">
        <f t="shared" si="25"/>
        <v>1164659.37</v>
      </c>
      <c r="AP16" s="81" t="s">
        <v>188</v>
      </c>
      <c r="AQ16" s="176" t="s">
        <v>184</v>
      </c>
      <c r="AR16" s="177">
        <f t="shared" si="2"/>
        <v>26960.61</v>
      </c>
      <c r="AS16" s="173">
        <f t="shared" si="3"/>
        <v>2371.884</v>
      </c>
      <c r="AT16" s="173">
        <f t="shared" si="4"/>
        <v>2166.5</v>
      </c>
      <c r="AU16" s="173">
        <f t="shared" si="5"/>
        <v>3466.4</v>
      </c>
      <c r="AV16" s="173">
        <f t="shared" si="6"/>
        <v>20408.18</v>
      </c>
      <c r="AW16" s="173">
        <f t="shared" si="7"/>
        <v>38531.84</v>
      </c>
      <c r="AX16" s="173">
        <f t="shared" si="8"/>
        <v>20436.1</v>
      </c>
      <c r="AY16" s="173">
        <f t="shared" si="9"/>
        <v>13720.99</v>
      </c>
      <c r="AZ16" s="173">
        <f t="shared" si="10"/>
        <v>2920.926</v>
      </c>
      <c r="BA16" s="173">
        <f t="shared" si="11"/>
        <v>2668</v>
      </c>
      <c r="BB16" s="173">
        <f t="shared" si="12"/>
        <v>4268.8</v>
      </c>
      <c r="BC16" s="173">
        <f t="shared" si="13"/>
        <v>5869.6</v>
      </c>
      <c r="BD16" s="173">
        <f t="shared" si="14"/>
        <v>9924.96</v>
      </c>
      <c r="BE16" s="173">
        <f t="shared" si="15"/>
        <v>1604.002</v>
      </c>
      <c r="BF16" s="173">
        <f t="shared" si="16"/>
        <v>0</v>
      </c>
      <c r="BG16" s="173">
        <f t="shared" si="17"/>
        <v>0</v>
      </c>
      <c r="BH16" s="173">
        <f t="shared" si="18"/>
        <v>0</v>
      </c>
      <c r="BI16" s="158">
        <f t="shared" si="26"/>
        <v>155318.792</v>
      </c>
      <c r="BJ16" s="46">
        <f t="shared" si="19"/>
        <v>0</v>
      </c>
    </row>
    <row r="17" spans="1:62" ht="15.75" thickBot="1">
      <c r="A17" s="82" t="s">
        <v>188</v>
      </c>
      <c r="B17" s="156" t="s">
        <v>185</v>
      </c>
      <c r="C17" s="97">
        <v>40.5</v>
      </c>
      <c r="D17" s="98">
        <v>7864.817</v>
      </c>
      <c r="E17" s="98">
        <v>514.0086</v>
      </c>
      <c r="F17" s="98">
        <v>469.5</v>
      </c>
      <c r="G17" s="98">
        <v>751.2</v>
      </c>
      <c r="H17" s="98">
        <v>32762.350000000002</v>
      </c>
      <c r="I17" s="98">
        <v>56982</v>
      </c>
      <c r="J17" s="98">
        <v>41775.633400000006</v>
      </c>
      <c r="K17" s="98">
        <v>29973.52</v>
      </c>
      <c r="L17" s="98">
        <v>6380.768</v>
      </c>
      <c r="M17" s="98">
        <v>5828.25</v>
      </c>
      <c r="N17" s="98">
        <v>9325.2</v>
      </c>
      <c r="O17" s="98">
        <v>12822.15</v>
      </c>
      <c r="P17" s="98">
        <v>21681.09</v>
      </c>
      <c r="Q17" s="98">
        <v>3503.944</v>
      </c>
      <c r="R17" s="98"/>
      <c r="S17" s="96"/>
      <c r="T17" s="96"/>
      <c r="U17" s="98">
        <f t="shared" si="0"/>
        <v>230634.431</v>
      </c>
      <c r="V17" s="28"/>
      <c r="W17" s="82" t="s">
        <v>188</v>
      </c>
      <c r="X17" s="156" t="s">
        <v>185</v>
      </c>
      <c r="Y17" s="223">
        <f t="shared" si="27"/>
        <v>230634.431</v>
      </c>
      <c r="Z17" s="178">
        <f t="shared" si="20"/>
        <v>40.5</v>
      </c>
      <c r="AA17" s="159">
        <f t="shared" si="21"/>
        <v>9340694.46</v>
      </c>
      <c r="AB17" s="124">
        <f>ROUND(Y17/Y20%,12)</f>
        <v>46.16457503292</v>
      </c>
      <c r="AC17" s="103">
        <f>ROUND(AC21*AB17%,2)</f>
        <v>455059.39</v>
      </c>
      <c r="AD17" s="103">
        <f t="shared" si="22"/>
        <v>8885635.07</v>
      </c>
      <c r="AE17" s="179">
        <f t="shared" si="28"/>
        <v>38.526923458363</v>
      </c>
      <c r="AF17" s="106">
        <f t="shared" si="23"/>
        <v>8885635.07</v>
      </c>
      <c r="AG17" s="103">
        <f>ROUND(AF17/AF20%,12)</f>
        <v>44.497180910699</v>
      </c>
      <c r="AH17" s="106">
        <f>ROUND(AH21*AG17%,2)</f>
        <v>3983339.5</v>
      </c>
      <c r="AI17" s="226">
        <f t="shared" si="24"/>
        <v>17.271226515177</v>
      </c>
      <c r="AJ17" s="125">
        <f t="shared" si="25"/>
        <v>3983339.5</v>
      </c>
      <c r="AP17" s="82" t="s">
        <v>188</v>
      </c>
      <c r="AQ17" s="181" t="s">
        <v>185</v>
      </c>
      <c r="AR17" s="182">
        <f t="shared" si="2"/>
        <v>7864.817</v>
      </c>
      <c r="AS17" s="178">
        <f t="shared" si="3"/>
        <v>514.0086</v>
      </c>
      <c r="AT17" s="178">
        <f t="shared" si="4"/>
        <v>469.5</v>
      </c>
      <c r="AU17" s="178">
        <f t="shared" si="5"/>
        <v>751.2</v>
      </c>
      <c r="AV17" s="178">
        <f t="shared" si="6"/>
        <v>32762.350000000002</v>
      </c>
      <c r="AW17" s="178">
        <f t="shared" si="7"/>
        <v>56982</v>
      </c>
      <c r="AX17" s="178">
        <f t="shared" si="8"/>
        <v>41775.633400000006</v>
      </c>
      <c r="AY17" s="178">
        <f t="shared" si="9"/>
        <v>29973.52</v>
      </c>
      <c r="AZ17" s="178">
        <f t="shared" si="10"/>
        <v>6380.768</v>
      </c>
      <c r="BA17" s="178">
        <f t="shared" si="11"/>
        <v>5828.25</v>
      </c>
      <c r="BB17" s="178">
        <f t="shared" si="12"/>
        <v>9325.2</v>
      </c>
      <c r="BC17" s="178">
        <f t="shared" si="13"/>
        <v>12822.15</v>
      </c>
      <c r="BD17" s="178">
        <f t="shared" si="14"/>
        <v>21681.09</v>
      </c>
      <c r="BE17" s="178">
        <f t="shared" si="15"/>
        <v>3503.944</v>
      </c>
      <c r="BF17" s="178">
        <f t="shared" si="16"/>
        <v>0</v>
      </c>
      <c r="BG17" s="178">
        <f t="shared" si="17"/>
        <v>0</v>
      </c>
      <c r="BH17" s="178">
        <f t="shared" si="18"/>
        <v>0</v>
      </c>
      <c r="BI17" s="159">
        <f t="shared" si="26"/>
        <v>230634.431</v>
      </c>
      <c r="BJ17" s="46">
        <f t="shared" si="19"/>
        <v>0</v>
      </c>
    </row>
    <row r="18" spans="1:62" ht="15.75" thickBot="1">
      <c r="A18" s="82" t="s">
        <v>188</v>
      </c>
      <c r="B18" s="156" t="s">
        <v>183</v>
      </c>
      <c r="C18" s="97">
        <v>90.5</v>
      </c>
      <c r="D18" s="98">
        <v>30.1512</v>
      </c>
      <c r="E18" s="98">
        <v>0</v>
      </c>
      <c r="F18" s="98">
        <v>0</v>
      </c>
      <c r="G18" s="98">
        <v>0</v>
      </c>
      <c r="H18" s="98">
        <v>10758.22</v>
      </c>
      <c r="I18" s="98">
        <v>12361.39</v>
      </c>
      <c r="J18" s="98">
        <v>16755.2</v>
      </c>
      <c r="K18" s="98">
        <v>13197.71</v>
      </c>
      <c r="L18" s="98">
        <v>2809.53</v>
      </c>
      <c r="M18" s="98">
        <v>2566.25</v>
      </c>
      <c r="N18" s="98">
        <v>4106</v>
      </c>
      <c r="O18" s="98">
        <v>5645.75</v>
      </c>
      <c r="P18" s="98">
        <v>9546.45</v>
      </c>
      <c r="Q18" s="98">
        <v>1542.83</v>
      </c>
      <c r="R18" s="98"/>
      <c r="S18" s="96"/>
      <c r="T18" s="96"/>
      <c r="U18" s="98">
        <f t="shared" si="0"/>
        <v>79319.48120000001</v>
      </c>
      <c r="V18" s="28"/>
      <c r="W18" s="82" t="s">
        <v>188</v>
      </c>
      <c r="X18" s="156" t="s">
        <v>183</v>
      </c>
      <c r="Y18" s="223">
        <f t="shared" si="27"/>
        <v>79319.48120000001</v>
      </c>
      <c r="Z18" s="178">
        <f t="shared" si="20"/>
        <v>90.5</v>
      </c>
      <c r="AA18" s="159">
        <f t="shared" si="21"/>
        <v>7178413.05</v>
      </c>
      <c r="AB18" s="124">
        <f>ROUND(Y18/Y20%,12)</f>
        <v>15.876858132382</v>
      </c>
      <c r="AC18" s="103">
        <f>ROUND(AC21*AB18%,2)</f>
        <v>156503.41</v>
      </c>
      <c r="AD18" s="103">
        <f t="shared" si="22"/>
        <v>7021909.64</v>
      </c>
      <c r="AE18" s="179">
        <f t="shared" si="28"/>
        <v>88.526923446393</v>
      </c>
      <c r="AF18" s="106">
        <f t="shared" si="23"/>
        <v>7021909.64</v>
      </c>
      <c r="AG18" s="103">
        <f>ROUND(AF18/AF20%,12)</f>
        <v>35.164080128001</v>
      </c>
      <c r="AH18" s="106">
        <f>ROUND(AH21*AG18%,2)</f>
        <v>3147850.42</v>
      </c>
      <c r="AI18" s="226">
        <f t="shared" si="24"/>
        <v>39.685716199566</v>
      </c>
      <c r="AJ18" s="125">
        <f>ROUND(Y18*AI18,2)</f>
        <v>3147850.42</v>
      </c>
      <c r="AK18" s="46"/>
      <c r="AP18" s="82" t="s">
        <v>188</v>
      </c>
      <c r="AQ18" s="181" t="s">
        <v>183</v>
      </c>
      <c r="AR18" s="182">
        <f t="shared" si="2"/>
        <v>30.1512</v>
      </c>
      <c r="AS18" s="178">
        <f t="shared" si="3"/>
        <v>0</v>
      </c>
      <c r="AT18" s="178">
        <f t="shared" si="4"/>
        <v>0</v>
      </c>
      <c r="AU18" s="178">
        <f t="shared" si="5"/>
        <v>0</v>
      </c>
      <c r="AV18" s="178">
        <f t="shared" si="6"/>
        <v>10758.22</v>
      </c>
      <c r="AW18" s="178">
        <f t="shared" si="7"/>
        <v>12361.39</v>
      </c>
      <c r="AX18" s="178">
        <f t="shared" si="8"/>
        <v>16755.2</v>
      </c>
      <c r="AY18" s="178">
        <f t="shared" si="9"/>
        <v>13197.71</v>
      </c>
      <c r="AZ18" s="178">
        <f t="shared" si="10"/>
        <v>2809.53</v>
      </c>
      <c r="BA18" s="178">
        <f t="shared" si="11"/>
        <v>2566.25</v>
      </c>
      <c r="BB18" s="178">
        <f t="shared" si="12"/>
        <v>4106</v>
      </c>
      <c r="BC18" s="178">
        <f t="shared" si="13"/>
        <v>5645.75</v>
      </c>
      <c r="BD18" s="178">
        <f t="shared" si="14"/>
        <v>9546.45</v>
      </c>
      <c r="BE18" s="178">
        <f t="shared" si="15"/>
        <v>1542.83</v>
      </c>
      <c r="BF18" s="178">
        <f t="shared" si="16"/>
        <v>0</v>
      </c>
      <c r="BG18" s="178">
        <f t="shared" si="17"/>
        <v>0</v>
      </c>
      <c r="BH18" s="178">
        <f t="shared" si="18"/>
        <v>0</v>
      </c>
      <c r="BI18" s="159">
        <f t="shared" si="26"/>
        <v>79319.48120000001</v>
      </c>
      <c r="BJ18" s="46">
        <f t="shared" si="19"/>
        <v>0</v>
      </c>
    </row>
    <row r="19" spans="1:62" ht="15.75" thickBot="1">
      <c r="A19" s="83" t="s">
        <v>188</v>
      </c>
      <c r="B19" s="157" t="s">
        <v>182</v>
      </c>
      <c r="C19" s="97">
        <v>155.5</v>
      </c>
      <c r="D19" s="98">
        <v>0</v>
      </c>
      <c r="E19" s="98">
        <v>0</v>
      </c>
      <c r="F19" s="98">
        <v>0</v>
      </c>
      <c r="G19" s="98">
        <v>0</v>
      </c>
      <c r="H19" s="98">
        <v>0</v>
      </c>
      <c r="I19" s="98">
        <v>0</v>
      </c>
      <c r="J19" s="98">
        <v>0</v>
      </c>
      <c r="K19" s="98">
        <v>0</v>
      </c>
      <c r="L19" s="98">
        <v>0</v>
      </c>
      <c r="M19" s="98">
        <v>0</v>
      </c>
      <c r="N19" s="98">
        <v>0</v>
      </c>
      <c r="O19" s="98">
        <v>0</v>
      </c>
      <c r="P19" s="98">
        <v>0</v>
      </c>
      <c r="Q19" s="98">
        <v>0</v>
      </c>
      <c r="R19" s="98"/>
      <c r="S19" s="96"/>
      <c r="T19" s="96"/>
      <c r="U19" s="98">
        <f t="shared" si="0"/>
        <v>0</v>
      </c>
      <c r="V19" s="28"/>
      <c r="W19" s="83" t="s">
        <v>188</v>
      </c>
      <c r="X19" s="157" t="s">
        <v>182</v>
      </c>
      <c r="Y19" s="224">
        <f t="shared" si="27"/>
        <v>0</v>
      </c>
      <c r="Z19" s="183">
        <f t="shared" si="20"/>
        <v>155.5</v>
      </c>
      <c r="AA19" s="160">
        <f t="shared" si="21"/>
        <v>0</v>
      </c>
      <c r="AB19" s="126">
        <f>ROUND(Y19/Y20%,12)</f>
        <v>0</v>
      </c>
      <c r="AC19" s="127">
        <f>ROUND(AC21*AB19%,2)</f>
        <v>0</v>
      </c>
      <c r="AD19" s="127">
        <f t="shared" si="22"/>
        <v>0</v>
      </c>
      <c r="AE19" s="184">
        <f t="shared" si="28"/>
        <v>0</v>
      </c>
      <c r="AF19" s="128">
        <f t="shared" si="23"/>
        <v>0</v>
      </c>
      <c r="AG19" s="127">
        <f>ROUND(AF19/AF20%,12)</f>
        <v>0</v>
      </c>
      <c r="AH19" s="128">
        <f>ROUND(AH21*AG19%,2)</f>
        <v>0</v>
      </c>
      <c r="AI19" s="227">
        <f t="shared" si="24"/>
        <v>0</v>
      </c>
      <c r="AJ19" s="129">
        <f t="shared" si="25"/>
        <v>0</v>
      </c>
      <c r="AP19" s="83" t="s">
        <v>188</v>
      </c>
      <c r="AQ19" s="186" t="s">
        <v>182</v>
      </c>
      <c r="AR19" s="187">
        <f t="shared" si="2"/>
        <v>0</v>
      </c>
      <c r="AS19" s="183">
        <f t="shared" si="3"/>
        <v>0</v>
      </c>
      <c r="AT19" s="183">
        <f t="shared" si="4"/>
        <v>0</v>
      </c>
      <c r="AU19" s="183">
        <f t="shared" si="5"/>
        <v>0</v>
      </c>
      <c r="AV19" s="183">
        <f t="shared" si="6"/>
        <v>0</v>
      </c>
      <c r="AW19" s="183">
        <f t="shared" si="7"/>
        <v>0</v>
      </c>
      <c r="AX19" s="183">
        <f t="shared" si="8"/>
        <v>0</v>
      </c>
      <c r="AY19" s="183">
        <f t="shared" si="9"/>
        <v>0</v>
      </c>
      <c r="AZ19" s="183">
        <f t="shared" si="10"/>
        <v>0</v>
      </c>
      <c r="BA19" s="183">
        <f t="shared" si="11"/>
        <v>0</v>
      </c>
      <c r="BB19" s="183">
        <f t="shared" si="12"/>
        <v>0</v>
      </c>
      <c r="BC19" s="183">
        <f t="shared" si="13"/>
        <v>0</v>
      </c>
      <c r="BD19" s="183">
        <f t="shared" si="14"/>
        <v>0</v>
      </c>
      <c r="BE19" s="183">
        <f t="shared" si="15"/>
        <v>0</v>
      </c>
      <c r="BF19" s="183">
        <f t="shared" si="16"/>
        <v>0</v>
      </c>
      <c r="BG19" s="183">
        <f t="shared" si="17"/>
        <v>0</v>
      </c>
      <c r="BH19" s="183">
        <f t="shared" si="18"/>
        <v>0</v>
      </c>
      <c r="BI19" s="160">
        <f t="shared" si="26"/>
        <v>0</v>
      </c>
      <c r="BJ19" s="46">
        <f t="shared" si="19"/>
        <v>0</v>
      </c>
    </row>
    <row r="20" spans="1:62" ht="15.75" thickBot="1">
      <c r="A20" s="84" t="s">
        <v>190</v>
      </c>
      <c r="B20" s="85"/>
      <c r="C20" s="96"/>
      <c r="D20" s="100">
        <f>SUM(D5:D19)</f>
        <v>34855.5782</v>
      </c>
      <c r="E20" s="100">
        <f aca="true" t="shared" si="29" ref="E20:Q20">SUM(E5:E19)</f>
        <v>2885.8926</v>
      </c>
      <c r="F20" s="100">
        <f t="shared" si="29"/>
        <v>2636</v>
      </c>
      <c r="G20" s="100">
        <f t="shared" si="29"/>
        <v>38536.695</v>
      </c>
      <c r="H20" s="100">
        <f t="shared" si="29"/>
        <v>63928.75</v>
      </c>
      <c r="I20" s="100">
        <f t="shared" si="29"/>
        <v>107875.23</v>
      </c>
      <c r="J20" s="100">
        <f t="shared" si="29"/>
        <v>78966.93340000001</v>
      </c>
      <c r="K20" s="100">
        <f t="shared" si="29"/>
        <v>56892.22</v>
      </c>
      <c r="L20" s="100">
        <f t="shared" si="29"/>
        <v>12111.224</v>
      </c>
      <c r="M20" s="100">
        <f t="shared" si="29"/>
        <v>11062.5</v>
      </c>
      <c r="N20" s="100">
        <f t="shared" si="29"/>
        <v>17700</v>
      </c>
      <c r="O20" s="100">
        <f t="shared" si="29"/>
        <v>24337.5</v>
      </c>
      <c r="P20" s="100">
        <f t="shared" si="29"/>
        <v>41152.5</v>
      </c>
      <c r="Q20" s="100">
        <f t="shared" si="29"/>
        <v>6650.776</v>
      </c>
      <c r="R20" s="100">
        <f>SUM(R5:R19)</f>
        <v>0</v>
      </c>
      <c r="S20" s="100">
        <f>SUM(S5:S19)</f>
        <v>0</v>
      </c>
      <c r="T20" s="100">
        <f>SUM(T5:T19)</f>
        <v>0</v>
      </c>
      <c r="U20" s="98">
        <f t="shared" si="0"/>
        <v>499591.7992</v>
      </c>
      <c r="V20" s="28"/>
      <c r="W20" s="84" t="s">
        <v>190</v>
      </c>
      <c r="X20" s="85"/>
      <c r="Y20" s="86">
        <f>SUM(Y5:Y19)</f>
        <v>499591.7992</v>
      </c>
      <c r="Z20" s="86"/>
      <c r="AA20" s="188">
        <f>SUM(AA5:AA19)</f>
        <v>20954717.17</v>
      </c>
      <c r="AB20" s="130">
        <f>SUM(AB5:AB19)</f>
        <v>100</v>
      </c>
      <c r="AC20" s="86">
        <f>SUM(AC5:AC19)</f>
        <v>985732.87</v>
      </c>
      <c r="AD20" s="86">
        <f>SUM(AD5:AD19)</f>
        <v>19968984.3</v>
      </c>
      <c r="AE20" s="86"/>
      <c r="AF20" s="131">
        <f>SUM(AF5:AF19)</f>
        <v>19968984.3</v>
      </c>
      <c r="AG20" s="86">
        <f>SUM(AG5:AG19)</f>
        <v>100</v>
      </c>
      <c r="AH20" s="86">
        <f>SUM(AH5:AH19)</f>
        <v>8951891.84</v>
      </c>
      <c r="AI20" s="132"/>
      <c r="AJ20" s="133">
        <f>SUM(AJ5:AJ19)</f>
        <v>8951891.84</v>
      </c>
      <c r="AK20" s="46"/>
      <c r="AP20" s="150" t="s">
        <v>49</v>
      </c>
      <c r="AQ20" s="189"/>
      <c r="AR20" s="130">
        <f>SUM(AR5:AR19)</f>
        <v>34855.5782</v>
      </c>
      <c r="AS20" s="86">
        <f aca="true" t="shared" si="30" ref="AS20:BI20">SUM(AS5:AS19)</f>
        <v>2885.8926</v>
      </c>
      <c r="AT20" s="86">
        <f t="shared" si="30"/>
        <v>2636</v>
      </c>
      <c r="AU20" s="86">
        <f t="shared" si="30"/>
        <v>38536.695</v>
      </c>
      <c r="AV20" s="86">
        <f t="shared" si="30"/>
        <v>63928.75</v>
      </c>
      <c r="AW20" s="86">
        <f t="shared" si="30"/>
        <v>107875.23</v>
      </c>
      <c r="AX20" s="86">
        <f t="shared" si="30"/>
        <v>78966.93340000001</v>
      </c>
      <c r="AY20" s="86">
        <f t="shared" si="30"/>
        <v>56892.22</v>
      </c>
      <c r="AZ20" s="86">
        <f t="shared" si="30"/>
        <v>12111.224</v>
      </c>
      <c r="BA20" s="86">
        <f t="shared" si="30"/>
        <v>11062.5</v>
      </c>
      <c r="BB20" s="86">
        <f t="shared" si="30"/>
        <v>17700</v>
      </c>
      <c r="BC20" s="86">
        <f t="shared" si="30"/>
        <v>24337.5</v>
      </c>
      <c r="BD20" s="86">
        <f t="shared" si="30"/>
        <v>41152.5</v>
      </c>
      <c r="BE20" s="86">
        <f t="shared" si="30"/>
        <v>6650.776</v>
      </c>
      <c r="BF20" s="86">
        <f t="shared" si="30"/>
        <v>0</v>
      </c>
      <c r="BG20" s="86">
        <f t="shared" si="30"/>
        <v>0</v>
      </c>
      <c r="BH20" s="86">
        <f t="shared" si="30"/>
        <v>0</v>
      </c>
      <c r="BI20" s="133">
        <f t="shared" si="30"/>
        <v>499591.7992</v>
      </c>
      <c r="BJ20" s="46">
        <f t="shared" si="19"/>
        <v>0</v>
      </c>
    </row>
    <row r="21" spans="3:43" ht="15.75" thickBot="1"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28">
        <f>SUM(U5:U19)-U20</f>
        <v>0</v>
      </c>
      <c r="V21" s="28"/>
      <c r="AB21" s="46"/>
      <c r="AC21" s="46">
        <f>'Receita-Custos-VPL'!J261</f>
        <v>985732.86</v>
      </c>
      <c r="AD21" s="46">
        <f>'Receita-Custos-VPL'!H261</f>
        <v>19968984.32</v>
      </c>
      <c r="AE21" s="46"/>
      <c r="AF21" s="46">
        <f>'Receita-Custos-VPL'!H261</f>
        <v>19968984.32</v>
      </c>
      <c r="AH21" s="119">
        <f>'Receita-Custos-VPL'!D41</f>
        <v>8951891.833567793</v>
      </c>
      <c r="AI21" s="137" t="s">
        <v>232</v>
      </c>
      <c r="AJ21" s="138">
        <f>ROUND(AJ20/Y20,2)</f>
        <v>17.92</v>
      </c>
      <c r="AQ21" s="190"/>
    </row>
    <row r="22" spans="3:43" ht="15.75" thickBot="1"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AC22" s="59">
        <f>AC20-AC21</f>
        <v>0.010000000009313226</v>
      </c>
      <c r="AD22" s="59">
        <f>AD20-AD21</f>
        <v>-0.019999999552965164</v>
      </c>
      <c r="AF22" s="59">
        <f>AF20-AF21</f>
        <v>-0.019999999552965164</v>
      </c>
      <c r="AG22" s="46"/>
      <c r="AH22" s="46">
        <f>AH20-AH21</f>
        <v>0.006432207301259041</v>
      </c>
      <c r="AJ22" s="59">
        <f>AJ20-AH21</f>
        <v>0.006432207301259041</v>
      </c>
      <c r="AQ22" s="190"/>
    </row>
    <row r="23" spans="3:43" ht="15.75" thickBot="1"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AI23" s="137" t="s">
        <v>233</v>
      </c>
      <c r="AJ23" s="139">
        <f>ROUND(AJ21/1.4,2)</f>
        <v>12.8</v>
      </c>
      <c r="AQ23" s="190"/>
    </row>
    <row r="24" spans="3:43" ht="15"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46"/>
      <c r="N24" s="46"/>
      <c r="O24" s="46"/>
      <c r="P24" s="46"/>
      <c r="Q24" s="46"/>
      <c r="R24" s="46"/>
      <c r="S24" s="46"/>
      <c r="T24" s="46"/>
      <c r="U24" s="46"/>
      <c r="V24" s="46"/>
      <c r="AQ24" s="190"/>
    </row>
    <row r="25" spans="3:43" ht="15"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AQ25" s="190"/>
    </row>
    <row r="26" spans="3:43" ht="15"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AQ26" s="190"/>
    </row>
    <row r="27" spans="3:43" ht="15"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AQ27" s="190"/>
    </row>
    <row r="28" spans="3:43" ht="15"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AQ28" s="190"/>
    </row>
    <row r="29" spans="3:43" ht="15"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AQ29" s="190"/>
    </row>
    <row r="30" spans="3:43" ht="15"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AQ30" s="190"/>
    </row>
    <row r="31" spans="3:43" ht="15"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AQ31" s="190"/>
    </row>
    <row r="32" spans="2:43" ht="15.75" thickBot="1">
      <c r="B32" s="19" t="s">
        <v>163</v>
      </c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X32" s="19" t="s">
        <v>163</v>
      </c>
      <c r="AQ32" s="191" t="s">
        <v>163</v>
      </c>
    </row>
    <row r="33" spans="2:60" ht="15.75" thickBot="1">
      <c r="B33" s="151" t="s">
        <v>172</v>
      </c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X33" s="151" t="s">
        <v>172</v>
      </c>
      <c r="Y33" s="152" t="s">
        <v>173</v>
      </c>
      <c r="Z33" s="170" t="s">
        <v>76</v>
      </c>
      <c r="AA33" s="170" t="s">
        <v>174</v>
      </c>
      <c r="AB33" s="171" t="s">
        <v>207</v>
      </c>
      <c r="AC33" s="171" t="s">
        <v>209</v>
      </c>
      <c r="AD33" s="171" t="s">
        <v>210</v>
      </c>
      <c r="AE33" s="171" t="s">
        <v>212</v>
      </c>
      <c r="AF33" s="171" t="s">
        <v>214</v>
      </c>
      <c r="AG33" s="171" t="s">
        <v>216</v>
      </c>
      <c r="AH33" s="171" t="s">
        <v>217</v>
      </c>
      <c r="AI33" s="171" t="s">
        <v>219</v>
      </c>
      <c r="AJ33" s="171" t="s">
        <v>217</v>
      </c>
      <c r="AQ33" s="192" t="s">
        <v>172</v>
      </c>
      <c r="AR33" s="237" t="s">
        <v>237</v>
      </c>
      <c r="AS33" s="237"/>
      <c r="AT33" s="237"/>
      <c r="AU33" s="237"/>
      <c r="AV33" s="237"/>
      <c r="AW33" s="237"/>
      <c r="AX33" s="237"/>
      <c r="AY33" s="237"/>
      <c r="AZ33" s="237"/>
      <c r="BA33" s="237"/>
      <c r="BB33" s="237"/>
      <c r="BC33" s="237"/>
      <c r="BD33" s="237"/>
      <c r="BE33" s="237"/>
      <c r="BF33" s="237"/>
      <c r="BG33" s="237"/>
      <c r="BH33" s="238"/>
    </row>
    <row r="34" spans="2:61" ht="15.75" thickBot="1">
      <c r="B34" s="153" t="s">
        <v>176</v>
      </c>
      <c r="C34" s="94" t="s">
        <v>36</v>
      </c>
      <c r="D34" s="95">
        <v>2018</v>
      </c>
      <c r="E34" s="95">
        <v>2019</v>
      </c>
      <c r="F34" s="95">
        <v>2020</v>
      </c>
      <c r="G34" s="95">
        <v>2021</v>
      </c>
      <c r="H34" s="95">
        <v>2022</v>
      </c>
      <c r="I34" s="95">
        <v>2023</v>
      </c>
      <c r="J34" s="95">
        <v>2024</v>
      </c>
      <c r="K34" s="95">
        <v>2025</v>
      </c>
      <c r="L34" s="95">
        <v>2026</v>
      </c>
      <c r="M34" s="95">
        <v>2027</v>
      </c>
      <c r="N34" s="95">
        <v>2028</v>
      </c>
      <c r="O34" s="95">
        <v>2029</v>
      </c>
      <c r="P34" s="95">
        <v>2030</v>
      </c>
      <c r="Q34" s="95">
        <v>2031</v>
      </c>
      <c r="R34" s="95">
        <v>2032</v>
      </c>
      <c r="S34" s="95">
        <v>2033</v>
      </c>
      <c r="T34" s="95">
        <v>2034</v>
      </c>
      <c r="U34" s="98"/>
      <c r="V34" s="28"/>
      <c r="X34" s="153" t="s">
        <v>176</v>
      </c>
      <c r="Y34" s="154" t="s">
        <v>236</v>
      </c>
      <c r="Z34" s="154" t="s">
        <v>191</v>
      </c>
      <c r="AA34" s="154" t="s">
        <v>77</v>
      </c>
      <c r="AB34" s="171" t="s">
        <v>208</v>
      </c>
      <c r="AC34" s="171" t="s">
        <v>75</v>
      </c>
      <c r="AD34" s="171" t="s">
        <v>211</v>
      </c>
      <c r="AE34" s="171" t="s">
        <v>213</v>
      </c>
      <c r="AF34" s="171" t="s">
        <v>213</v>
      </c>
      <c r="AG34" s="171" t="s">
        <v>213</v>
      </c>
      <c r="AH34" s="171" t="s">
        <v>218</v>
      </c>
      <c r="AI34" s="171" t="s">
        <v>220</v>
      </c>
      <c r="AJ34" s="171" t="s">
        <v>218</v>
      </c>
      <c r="AQ34" s="193" t="s">
        <v>176</v>
      </c>
      <c r="AR34" s="172">
        <v>2018</v>
      </c>
      <c r="AS34" s="95">
        <v>2019</v>
      </c>
      <c r="AT34" s="95">
        <v>2020</v>
      </c>
      <c r="AU34" s="95">
        <v>2021</v>
      </c>
      <c r="AV34" s="95">
        <v>2022</v>
      </c>
      <c r="AW34" s="95">
        <v>2023</v>
      </c>
      <c r="AX34" s="95">
        <v>2024</v>
      </c>
      <c r="AY34" s="95">
        <v>2025</v>
      </c>
      <c r="AZ34" s="95">
        <v>2026</v>
      </c>
      <c r="BA34" s="95">
        <v>2027</v>
      </c>
      <c r="BB34" s="95">
        <v>2028</v>
      </c>
      <c r="BC34" s="95">
        <v>2029</v>
      </c>
      <c r="BD34" s="95">
        <v>2030</v>
      </c>
      <c r="BE34" s="95">
        <v>2031</v>
      </c>
      <c r="BF34" s="95">
        <v>2032</v>
      </c>
      <c r="BG34" s="95">
        <v>2033</v>
      </c>
      <c r="BH34" s="95">
        <v>2034</v>
      </c>
      <c r="BI34" s="96" t="s">
        <v>49</v>
      </c>
    </row>
    <row r="35" spans="1:62" ht="30" thickBot="1">
      <c r="A35" s="81" t="s">
        <v>187</v>
      </c>
      <c r="B35" s="155" t="s">
        <v>177</v>
      </c>
      <c r="C35" s="97">
        <v>38.49</v>
      </c>
      <c r="D35" s="98">
        <v>0</v>
      </c>
      <c r="E35" s="98">
        <v>0</v>
      </c>
      <c r="F35" s="98">
        <v>0</v>
      </c>
      <c r="G35" s="98">
        <v>0</v>
      </c>
      <c r="H35" s="98">
        <v>0</v>
      </c>
      <c r="I35" s="98">
        <v>0</v>
      </c>
      <c r="J35" s="98">
        <v>0</v>
      </c>
      <c r="K35" s="98">
        <v>0</v>
      </c>
      <c r="L35" s="98">
        <v>0</v>
      </c>
      <c r="M35" s="98">
        <v>0</v>
      </c>
      <c r="N35" s="98">
        <v>0</v>
      </c>
      <c r="O35" s="98">
        <v>0</v>
      </c>
      <c r="P35" s="98">
        <v>0</v>
      </c>
      <c r="Q35" s="98">
        <v>0</v>
      </c>
      <c r="R35" s="98">
        <v>0</v>
      </c>
      <c r="S35" s="98">
        <v>0</v>
      </c>
      <c r="T35" s="98">
        <v>0</v>
      </c>
      <c r="U35" s="98">
        <f aca="true" t="shared" si="31" ref="U35:U50">SUM(D35:T35)</f>
        <v>0</v>
      </c>
      <c r="V35" s="28"/>
      <c r="W35" s="81" t="s">
        <v>187</v>
      </c>
      <c r="X35" s="155" t="s">
        <v>177</v>
      </c>
      <c r="Y35" s="222">
        <f>U35</f>
        <v>0</v>
      </c>
      <c r="Z35" s="173">
        <f>C35</f>
        <v>38.49</v>
      </c>
      <c r="AA35" s="158">
        <f>ROUND(Y35*Z35,2)</f>
        <v>0</v>
      </c>
      <c r="AB35" s="120">
        <f>ROUND(Y35/Y50%,12)</f>
        <v>0</v>
      </c>
      <c r="AC35" s="121">
        <f>ROUND(AC51*AB35%,2)</f>
        <v>0</v>
      </c>
      <c r="AD35" s="121">
        <f>AA35-AC35</f>
        <v>0</v>
      </c>
      <c r="AE35" s="174">
        <f aca="true" t="shared" si="32" ref="AE35:AE41">IF(AC35=0,0,ROUND(AD35/Y35,12))</f>
        <v>0</v>
      </c>
      <c r="AF35" s="122">
        <f>ROUND(Y35*AE35,2)</f>
        <v>0</v>
      </c>
      <c r="AG35" s="121">
        <f>ROUND(AF35/AF50%,12)</f>
        <v>0</v>
      </c>
      <c r="AH35" s="122">
        <f>ROUND(AH51*AG35%,2)</f>
        <v>0</v>
      </c>
      <c r="AI35" s="225">
        <f>IF(AG35=0,0,ROUND(AH35/Y35,12))</f>
        <v>0</v>
      </c>
      <c r="AJ35" s="123">
        <f>ROUND(Y35*AI35,2)</f>
        <v>0</v>
      </c>
      <c r="AP35" s="81" t="s">
        <v>187</v>
      </c>
      <c r="AQ35" s="176" t="s">
        <v>177</v>
      </c>
      <c r="AR35" s="177">
        <f aca="true" t="shared" si="33" ref="AR35:AR49">D35</f>
        <v>0</v>
      </c>
      <c r="AS35" s="173">
        <f aca="true" t="shared" si="34" ref="AS35:AS49">E35</f>
        <v>0</v>
      </c>
      <c r="AT35" s="173">
        <f aca="true" t="shared" si="35" ref="AT35:AT49">F35</f>
        <v>0</v>
      </c>
      <c r="AU35" s="173">
        <f aca="true" t="shared" si="36" ref="AU35:AU49">G35</f>
        <v>0</v>
      </c>
      <c r="AV35" s="173">
        <f aca="true" t="shared" si="37" ref="AV35:AV49">H35</f>
        <v>0</v>
      </c>
      <c r="AW35" s="173">
        <f aca="true" t="shared" si="38" ref="AW35:AW49">I35</f>
        <v>0</v>
      </c>
      <c r="AX35" s="173">
        <f aca="true" t="shared" si="39" ref="AX35:AX49">J35</f>
        <v>0</v>
      </c>
      <c r="AY35" s="173">
        <f aca="true" t="shared" si="40" ref="AY35:AY49">K35</f>
        <v>0</v>
      </c>
      <c r="AZ35" s="173">
        <f aca="true" t="shared" si="41" ref="AZ35:AZ49">L35</f>
        <v>0</v>
      </c>
      <c r="BA35" s="173">
        <f aca="true" t="shared" si="42" ref="BA35:BA49">M35</f>
        <v>0</v>
      </c>
      <c r="BB35" s="173">
        <f aca="true" t="shared" si="43" ref="BB35:BB49">N35</f>
        <v>0</v>
      </c>
      <c r="BC35" s="173">
        <f aca="true" t="shared" si="44" ref="BC35:BC49">O35</f>
        <v>0</v>
      </c>
      <c r="BD35" s="173">
        <f aca="true" t="shared" si="45" ref="BD35:BD49">P35</f>
        <v>0</v>
      </c>
      <c r="BE35" s="173">
        <f aca="true" t="shared" si="46" ref="BE35:BE49">Q35</f>
        <v>0</v>
      </c>
      <c r="BF35" s="173">
        <f aca="true" t="shared" si="47" ref="BF35:BF49">R35</f>
        <v>0</v>
      </c>
      <c r="BG35" s="173">
        <f aca="true" t="shared" si="48" ref="BG35:BG49">S35</f>
        <v>0</v>
      </c>
      <c r="BH35" s="173">
        <f aca="true" t="shared" si="49" ref="BH35:BH49">T35</f>
        <v>0</v>
      </c>
      <c r="BI35" s="158">
        <f>SUM(AR35:BH35)</f>
        <v>0</v>
      </c>
      <c r="BJ35" s="46">
        <f aca="true" t="shared" si="50" ref="BJ35:BJ50">BI35-U35</f>
        <v>0</v>
      </c>
    </row>
    <row r="36" spans="1:62" ht="30" thickBot="1">
      <c r="A36" s="82" t="s">
        <v>187</v>
      </c>
      <c r="B36" s="156" t="s">
        <v>178</v>
      </c>
      <c r="C36" s="97">
        <v>60.1</v>
      </c>
      <c r="D36" s="98">
        <v>0</v>
      </c>
      <c r="E36" s="98">
        <v>0</v>
      </c>
      <c r="F36" s="98">
        <v>0</v>
      </c>
      <c r="G36" s="98">
        <v>0</v>
      </c>
      <c r="H36" s="98">
        <v>0</v>
      </c>
      <c r="I36" s="98">
        <v>0</v>
      </c>
      <c r="J36" s="98">
        <v>0</v>
      </c>
      <c r="K36" s="98">
        <v>0</v>
      </c>
      <c r="L36" s="98">
        <v>0</v>
      </c>
      <c r="M36" s="98">
        <v>0</v>
      </c>
      <c r="N36" s="98">
        <v>0</v>
      </c>
      <c r="O36" s="98">
        <v>0</v>
      </c>
      <c r="P36" s="98">
        <v>0</v>
      </c>
      <c r="Q36" s="98">
        <v>0</v>
      </c>
      <c r="R36" s="98">
        <v>0</v>
      </c>
      <c r="S36" s="98">
        <v>0</v>
      </c>
      <c r="T36" s="98">
        <v>0</v>
      </c>
      <c r="U36" s="98">
        <f t="shared" si="31"/>
        <v>0</v>
      </c>
      <c r="V36" s="28"/>
      <c r="W36" s="82" t="s">
        <v>187</v>
      </c>
      <c r="X36" s="156" t="s">
        <v>178</v>
      </c>
      <c r="Y36" s="223">
        <f>U36</f>
        <v>0</v>
      </c>
      <c r="Z36" s="178">
        <f aca="true" t="shared" si="51" ref="Z36:Z49">C36</f>
        <v>60.1</v>
      </c>
      <c r="AA36" s="159">
        <f aca="true" t="shared" si="52" ref="AA36:AA49">ROUND(Y36*Z36,2)</f>
        <v>0</v>
      </c>
      <c r="AB36" s="124">
        <f>ROUND(Y36/Y50%,12)</f>
        <v>0</v>
      </c>
      <c r="AC36" s="103">
        <f>ROUND(AC51*AB36%,2)</f>
        <v>0</v>
      </c>
      <c r="AD36" s="103">
        <f aca="true" t="shared" si="53" ref="AD36:AD49">AA36-AC36</f>
        <v>0</v>
      </c>
      <c r="AE36" s="179">
        <f t="shared" si="32"/>
        <v>0</v>
      </c>
      <c r="AF36" s="106">
        <f aca="true" t="shared" si="54" ref="AF36:AF49">ROUND(Y36*AE36,2)</f>
        <v>0</v>
      </c>
      <c r="AG36" s="103">
        <f>ROUND(AF36/AF50%,12)</f>
        <v>0</v>
      </c>
      <c r="AH36" s="106">
        <f>ROUND(AH51*AG36%,2)</f>
        <v>0</v>
      </c>
      <c r="AI36" s="226">
        <f aca="true" t="shared" si="55" ref="AI36:AI49">IF(AG36=0,0,ROUND(AH36/Y36,12))</f>
        <v>0</v>
      </c>
      <c r="AJ36" s="125">
        <f aca="true" t="shared" si="56" ref="AJ36:AJ49">ROUND(Y36*AI36,2)</f>
        <v>0</v>
      </c>
      <c r="AP36" s="82" t="s">
        <v>187</v>
      </c>
      <c r="AQ36" s="181" t="s">
        <v>178</v>
      </c>
      <c r="AR36" s="182">
        <f t="shared" si="33"/>
        <v>0</v>
      </c>
      <c r="AS36" s="178">
        <f t="shared" si="34"/>
        <v>0</v>
      </c>
      <c r="AT36" s="178">
        <f t="shared" si="35"/>
        <v>0</v>
      </c>
      <c r="AU36" s="178">
        <f t="shared" si="36"/>
        <v>0</v>
      </c>
      <c r="AV36" s="178">
        <f t="shared" si="37"/>
        <v>0</v>
      </c>
      <c r="AW36" s="178">
        <f t="shared" si="38"/>
        <v>0</v>
      </c>
      <c r="AX36" s="178">
        <f t="shared" si="39"/>
        <v>0</v>
      </c>
      <c r="AY36" s="178">
        <f t="shared" si="40"/>
        <v>0</v>
      </c>
      <c r="AZ36" s="178">
        <f t="shared" si="41"/>
        <v>0</v>
      </c>
      <c r="BA36" s="178">
        <f t="shared" si="42"/>
        <v>0</v>
      </c>
      <c r="BB36" s="178">
        <f t="shared" si="43"/>
        <v>0</v>
      </c>
      <c r="BC36" s="178">
        <f t="shared" si="44"/>
        <v>0</v>
      </c>
      <c r="BD36" s="178">
        <f t="shared" si="45"/>
        <v>0</v>
      </c>
      <c r="BE36" s="178">
        <f t="shared" si="46"/>
        <v>0</v>
      </c>
      <c r="BF36" s="178">
        <f t="shared" si="47"/>
        <v>0</v>
      </c>
      <c r="BG36" s="178">
        <f t="shared" si="48"/>
        <v>0</v>
      </c>
      <c r="BH36" s="178">
        <f t="shared" si="49"/>
        <v>0</v>
      </c>
      <c r="BI36" s="159">
        <f aca="true" t="shared" si="57" ref="BI36:BI49">SUM(AR36:BH36)</f>
        <v>0</v>
      </c>
      <c r="BJ36" s="46">
        <f t="shared" si="50"/>
        <v>0</v>
      </c>
    </row>
    <row r="37" spans="1:62" ht="30" thickBot="1">
      <c r="A37" s="83" t="s">
        <v>187</v>
      </c>
      <c r="B37" s="157" t="s">
        <v>179</v>
      </c>
      <c r="C37" s="97">
        <v>97.97</v>
      </c>
      <c r="D37" s="98">
        <v>0</v>
      </c>
      <c r="E37" s="98">
        <v>0</v>
      </c>
      <c r="F37" s="98">
        <v>0</v>
      </c>
      <c r="G37" s="98">
        <v>0</v>
      </c>
      <c r="H37" s="98">
        <v>0</v>
      </c>
      <c r="I37" s="98">
        <v>0</v>
      </c>
      <c r="J37" s="98">
        <v>0</v>
      </c>
      <c r="K37" s="98">
        <v>0</v>
      </c>
      <c r="L37" s="98">
        <v>0</v>
      </c>
      <c r="M37" s="98">
        <v>0</v>
      </c>
      <c r="N37" s="98">
        <v>0</v>
      </c>
      <c r="O37" s="98">
        <v>0</v>
      </c>
      <c r="P37" s="98">
        <v>0</v>
      </c>
      <c r="Q37" s="98">
        <v>0</v>
      </c>
      <c r="R37" s="98">
        <v>0</v>
      </c>
      <c r="S37" s="98">
        <v>0</v>
      </c>
      <c r="T37" s="98">
        <v>0</v>
      </c>
      <c r="U37" s="98">
        <f t="shared" si="31"/>
        <v>0</v>
      </c>
      <c r="V37" s="28"/>
      <c r="W37" s="83" t="s">
        <v>187</v>
      </c>
      <c r="X37" s="157" t="s">
        <v>179</v>
      </c>
      <c r="Y37" s="224">
        <f>U37</f>
        <v>0</v>
      </c>
      <c r="Z37" s="183">
        <f t="shared" si="51"/>
        <v>97.97</v>
      </c>
      <c r="AA37" s="160">
        <f t="shared" si="52"/>
        <v>0</v>
      </c>
      <c r="AB37" s="126">
        <f>ROUND(Y37/Y50%,12)</f>
        <v>0</v>
      </c>
      <c r="AC37" s="127">
        <f>ROUND(AC51*AB37%,2)</f>
        <v>0</v>
      </c>
      <c r="AD37" s="127">
        <f t="shared" si="53"/>
        <v>0</v>
      </c>
      <c r="AE37" s="184">
        <f t="shared" si="32"/>
        <v>0</v>
      </c>
      <c r="AF37" s="128">
        <f t="shared" si="54"/>
        <v>0</v>
      </c>
      <c r="AG37" s="127">
        <f>ROUND(AF37/AF50%,12)</f>
        <v>0</v>
      </c>
      <c r="AH37" s="128">
        <f>ROUND(AH51*AG37%,2)</f>
        <v>0</v>
      </c>
      <c r="AI37" s="227">
        <f t="shared" si="55"/>
        <v>0</v>
      </c>
      <c r="AJ37" s="129">
        <f t="shared" si="56"/>
        <v>0</v>
      </c>
      <c r="AP37" s="83" t="s">
        <v>187</v>
      </c>
      <c r="AQ37" s="186" t="s">
        <v>179</v>
      </c>
      <c r="AR37" s="187">
        <f t="shared" si="33"/>
        <v>0</v>
      </c>
      <c r="AS37" s="183">
        <f t="shared" si="34"/>
        <v>0</v>
      </c>
      <c r="AT37" s="183">
        <f t="shared" si="35"/>
        <v>0</v>
      </c>
      <c r="AU37" s="183">
        <f t="shared" si="36"/>
        <v>0</v>
      </c>
      <c r="AV37" s="183">
        <f t="shared" si="37"/>
        <v>0</v>
      </c>
      <c r="AW37" s="183">
        <f t="shared" si="38"/>
        <v>0</v>
      </c>
      <c r="AX37" s="183">
        <f t="shared" si="39"/>
        <v>0</v>
      </c>
      <c r="AY37" s="183">
        <f t="shared" si="40"/>
        <v>0</v>
      </c>
      <c r="AZ37" s="183">
        <f t="shared" si="41"/>
        <v>0</v>
      </c>
      <c r="BA37" s="183">
        <f t="shared" si="42"/>
        <v>0</v>
      </c>
      <c r="BB37" s="183">
        <f t="shared" si="43"/>
        <v>0</v>
      </c>
      <c r="BC37" s="183">
        <f t="shared" si="44"/>
        <v>0</v>
      </c>
      <c r="BD37" s="183">
        <f t="shared" si="45"/>
        <v>0</v>
      </c>
      <c r="BE37" s="183">
        <f t="shared" si="46"/>
        <v>0</v>
      </c>
      <c r="BF37" s="183">
        <f t="shared" si="47"/>
        <v>0</v>
      </c>
      <c r="BG37" s="183">
        <f t="shared" si="48"/>
        <v>0</v>
      </c>
      <c r="BH37" s="183">
        <f t="shared" si="49"/>
        <v>0</v>
      </c>
      <c r="BI37" s="159">
        <f t="shared" si="57"/>
        <v>0</v>
      </c>
      <c r="BJ37" s="46">
        <f t="shared" si="50"/>
        <v>0</v>
      </c>
    </row>
    <row r="38" spans="1:62" ht="15.75" thickBot="1">
      <c r="A38" s="81" t="s">
        <v>187</v>
      </c>
      <c r="B38" s="155" t="s">
        <v>180</v>
      </c>
      <c r="C38" s="97">
        <v>18.7</v>
      </c>
      <c r="D38" s="98">
        <v>0</v>
      </c>
      <c r="E38" s="98">
        <v>0</v>
      </c>
      <c r="F38" s="98">
        <v>0</v>
      </c>
      <c r="G38" s="98">
        <v>0</v>
      </c>
      <c r="H38" s="98">
        <v>0</v>
      </c>
      <c r="I38" s="98">
        <v>0</v>
      </c>
      <c r="J38" s="98">
        <v>0</v>
      </c>
      <c r="K38" s="98">
        <v>0</v>
      </c>
      <c r="L38" s="98">
        <v>0</v>
      </c>
      <c r="M38" s="98">
        <v>0</v>
      </c>
      <c r="N38" s="98">
        <v>0</v>
      </c>
      <c r="O38" s="98">
        <v>0</v>
      </c>
      <c r="P38" s="98">
        <v>0</v>
      </c>
      <c r="Q38" s="98">
        <v>0</v>
      </c>
      <c r="R38" s="98">
        <v>0</v>
      </c>
      <c r="S38" s="98">
        <v>0</v>
      </c>
      <c r="T38" s="98">
        <v>0</v>
      </c>
      <c r="U38" s="98">
        <f t="shared" si="31"/>
        <v>0</v>
      </c>
      <c r="V38" s="28"/>
      <c r="W38" s="81" t="s">
        <v>187</v>
      </c>
      <c r="X38" s="155" t="s">
        <v>180</v>
      </c>
      <c r="Y38" s="222">
        <f aca="true" t="shared" si="58" ref="Y38:Y49">U38</f>
        <v>0</v>
      </c>
      <c r="Z38" s="173">
        <f t="shared" si="51"/>
        <v>18.7</v>
      </c>
      <c r="AA38" s="158">
        <f t="shared" si="52"/>
        <v>0</v>
      </c>
      <c r="AB38" s="120">
        <f>ROUND(Y38/Y50%,12)</f>
        <v>0</v>
      </c>
      <c r="AC38" s="121">
        <f>ROUND(AC51*AB38%,2)</f>
        <v>0</v>
      </c>
      <c r="AD38" s="121">
        <f t="shared" si="53"/>
        <v>0</v>
      </c>
      <c r="AE38" s="174">
        <f t="shared" si="32"/>
        <v>0</v>
      </c>
      <c r="AF38" s="122">
        <f t="shared" si="54"/>
        <v>0</v>
      </c>
      <c r="AG38" s="121">
        <f>ROUND(AF38/AF50%,12)</f>
        <v>0</v>
      </c>
      <c r="AH38" s="122">
        <f>ROUND(AH51*AG38%,2)</f>
        <v>0</v>
      </c>
      <c r="AI38" s="225">
        <f t="shared" si="55"/>
        <v>0</v>
      </c>
      <c r="AJ38" s="123">
        <f t="shared" si="56"/>
        <v>0</v>
      </c>
      <c r="AP38" s="81" t="s">
        <v>187</v>
      </c>
      <c r="AQ38" s="176" t="s">
        <v>180</v>
      </c>
      <c r="AR38" s="177">
        <f t="shared" si="33"/>
        <v>0</v>
      </c>
      <c r="AS38" s="173">
        <f t="shared" si="34"/>
        <v>0</v>
      </c>
      <c r="AT38" s="173">
        <f t="shared" si="35"/>
        <v>0</v>
      </c>
      <c r="AU38" s="173">
        <f t="shared" si="36"/>
        <v>0</v>
      </c>
      <c r="AV38" s="173">
        <f t="shared" si="37"/>
        <v>0</v>
      </c>
      <c r="AW38" s="173">
        <f t="shared" si="38"/>
        <v>0</v>
      </c>
      <c r="AX38" s="173">
        <f t="shared" si="39"/>
        <v>0</v>
      </c>
      <c r="AY38" s="173">
        <f t="shared" si="40"/>
        <v>0</v>
      </c>
      <c r="AZ38" s="173">
        <f t="shared" si="41"/>
        <v>0</v>
      </c>
      <c r="BA38" s="173">
        <f t="shared" si="42"/>
        <v>0</v>
      </c>
      <c r="BB38" s="173">
        <f t="shared" si="43"/>
        <v>0</v>
      </c>
      <c r="BC38" s="173">
        <f t="shared" si="44"/>
        <v>0</v>
      </c>
      <c r="BD38" s="173">
        <f t="shared" si="45"/>
        <v>0</v>
      </c>
      <c r="BE38" s="173">
        <f t="shared" si="46"/>
        <v>0</v>
      </c>
      <c r="BF38" s="173">
        <f t="shared" si="47"/>
        <v>0</v>
      </c>
      <c r="BG38" s="173">
        <f t="shared" si="48"/>
        <v>0</v>
      </c>
      <c r="BH38" s="173">
        <f t="shared" si="49"/>
        <v>0</v>
      </c>
      <c r="BI38" s="158">
        <f t="shared" si="57"/>
        <v>0</v>
      </c>
      <c r="BJ38" s="46">
        <f t="shared" si="50"/>
        <v>0</v>
      </c>
    </row>
    <row r="39" spans="1:62" ht="15.75" thickBot="1">
      <c r="A39" s="82" t="s">
        <v>187</v>
      </c>
      <c r="B39" s="156" t="s">
        <v>181</v>
      </c>
      <c r="C39" s="97">
        <v>40.5</v>
      </c>
      <c r="D39" s="98">
        <v>0</v>
      </c>
      <c r="E39" s="98">
        <v>0</v>
      </c>
      <c r="F39" s="98">
        <v>0</v>
      </c>
      <c r="G39" s="98">
        <v>0</v>
      </c>
      <c r="H39" s="98">
        <v>0</v>
      </c>
      <c r="I39" s="98">
        <v>0</v>
      </c>
      <c r="J39" s="98">
        <v>0</v>
      </c>
      <c r="K39" s="98">
        <v>0</v>
      </c>
      <c r="L39" s="98">
        <v>0</v>
      </c>
      <c r="M39" s="98">
        <v>0</v>
      </c>
      <c r="N39" s="98">
        <v>0</v>
      </c>
      <c r="O39" s="98">
        <v>0</v>
      </c>
      <c r="P39" s="98">
        <v>0</v>
      </c>
      <c r="Q39" s="98">
        <v>0</v>
      </c>
      <c r="R39" s="98">
        <v>0</v>
      </c>
      <c r="S39" s="98">
        <v>0</v>
      </c>
      <c r="T39" s="98">
        <v>0</v>
      </c>
      <c r="U39" s="98">
        <f t="shared" si="31"/>
        <v>0</v>
      </c>
      <c r="V39" s="28"/>
      <c r="W39" s="82" t="s">
        <v>187</v>
      </c>
      <c r="X39" s="156" t="s">
        <v>181</v>
      </c>
      <c r="Y39" s="223">
        <f t="shared" si="58"/>
        <v>0</v>
      </c>
      <c r="Z39" s="178">
        <f t="shared" si="51"/>
        <v>40.5</v>
      </c>
      <c r="AA39" s="159">
        <f t="shared" si="52"/>
        <v>0</v>
      </c>
      <c r="AB39" s="124">
        <f>ROUND(Y39/Y50%,12)</f>
        <v>0</v>
      </c>
      <c r="AC39" s="103">
        <f>ROUND(AC51*AB39%,2)</f>
        <v>0</v>
      </c>
      <c r="AD39" s="103">
        <f t="shared" si="53"/>
        <v>0</v>
      </c>
      <c r="AE39" s="179">
        <f t="shared" si="32"/>
        <v>0</v>
      </c>
      <c r="AF39" s="106">
        <f t="shared" si="54"/>
        <v>0</v>
      </c>
      <c r="AG39" s="103">
        <f>ROUND(AF39/AF50%,12)</f>
        <v>0</v>
      </c>
      <c r="AH39" s="106">
        <f>ROUND(AH51*AG39%,2)</f>
        <v>0</v>
      </c>
      <c r="AI39" s="226">
        <f t="shared" si="55"/>
        <v>0</v>
      </c>
      <c r="AJ39" s="125">
        <f t="shared" si="56"/>
        <v>0</v>
      </c>
      <c r="AP39" s="82" t="s">
        <v>187</v>
      </c>
      <c r="AQ39" s="181" t="s">
        <v>181</v>
      </c>
      <c r="AR39" s="182">
        <f t="shared" si="33"/>
        <v>0</v>
      </c>
      <c r="AS39" s="178">
        <f t="shared" si="34"/>
        <v>0</v>
      </c>
      <c r="AT39" s="178">
        <f t="shared" si="35"/>
        <v>0</v>
      </c>
      <c r="AU39" s="178">
        <f t="shared" si="36"/>
        <v>0</v>
      </c>
      <c r="AV39" s="178">
        <f t="shared" si="37"/>
        <v>0</v>
      </c>
      <c r="AW39" s="178">
        <f t="shared" si="38"/>
        <v>0</v>
      </c>
      <c r="AX39" s="178">
        <f t="shared" si="39"/>
        <v>0</v>
      </c>
      <c r="AY39" s="178">
        <f t="shared" si="40"/>
        <v>0</v>
      </c>
      <c r="AZ39" s="178">
        <f t="shared" si="41"/>
        <v>0</v>
      </c>
      <c r="BA39" s="178">
        <f t="shared" si="42"/>
        <v>0</v>
      </c>
      <c r="BB39" s="178">
        <f t="shared" si="43"/>
        <v>0</v>
      </c>
      <c r="BC39" s="178">
        <f t="shared" si="44"/>
        <v>0</v>
      </c>
      <c r="BD39" s="178">
        <f t="shared" si="45"/>
        <v>0</v>
      </c>
      <c r="BE39" s="178">
        <f t="shared" si="46"/>
        <v>0</v>
      </c>
      <c r="BF39" s="178">
        <f t="shared" si="47"/>
        <v>0</v>
      </c>
      <c r="BG39" s="178">
        <f t="shared" si="48"/>
        <v>0</v>
      </c>
      <c r="BH39" s="178">
        <f t="shared" si="49"/>
        <v>0</v>
      </c>
      <c r="BI39" s="159">
        <f t="shared" si="57"/>
        <v>0</v>
      </c>
      <c r="BJ39" s="46">
        <f t="shared" si="50"/>
        <v>0</v>
      </c>
    </row>
    <row r="40" spans="1:62" ht="15.75" thickBot="1">
      <c r="A40" s="82" t="s">
        <v>187</v>
      </c>
      <c r="B40" s="156" t="s">
        <v>186</v>
      </c>
      <c r="C40" s="97">
        <v>90.5</v>
      </c>
      <c r="D40" s="98">
        <v>0</v>
      </c>
      <c r="E40" s="98">
        <v>0</v>
      </c>
      <c r="F40" s="98">
        <v>0</v>
      </c>
      <c r="G40" s="98">
        <v>0</v>
      </c>
      <c r="H40" s="98">
        <v>0</v>
      </c>
      <c r="I40" s="98">
        <v>0</v>
      </c>
      <c r="J40" s="98">
        <v>0</v>
      </c>
      <c r="K40" s="98">
        <v>0</v>
      </c>
      <c r="L40" s="98">
        <v>0</v>
      </c>
      <c r="M40" s="98">
        <v>0</v>
      </c>
      <c r="N40" s="98">
        <v>0</v>
      </c>
      <c r="O40" s="98">
        <v>0</v>
      </c>
      <c r="P40" s="98">
        <v>0</v>
      </c>
      <c r="Q40" s="98">
        <v>0</v>
      </c>
      <c r="R40" s="98">
        <v>0</v>
      </c>
      <c r="S40" s="98">
        <v>0</v>
      </c>
      <c r="T40" s="98">
        <v>0</v>
      </c>
      <c r="U40" s="98">
        <f t="shared" si="31"/>
        <v>0</v>
      </c>
      <c r="V40" s="28"/>
      <c r="W40" s="82" t="s">
        <v>187</v>
      </c>
      <c r="X40" s="156" t="s">
        <v>186</v>
      </c>
      <c r="Y40" s="223">
        <f t="shared" si="58"/>
        <v>0</v>
      </c>
      <c r="Z40" s="178">
        <f t="shared" si="51"/>
        <v>90.5</v>
      </c>
      <c r="AA40" s="159">
        <f t="shared" si="52"/>
        <v>0</v>
      </c>
      <c r="AB40" s="124">
        <f>ROUND(Y40/Y50%,12)</f>
        <v>0</v>
      </c>
      <c r="AC40" s="103">
        <f>ROUND(AC51*AB40%,2)</f>
        <v>0</v>
      </c>
      <c r="AD40" s="103">
        <f t="shared" si="53"/>
        <v>0</v>
      </c>
      <c r="AE40" s="179">
        <f t="shared" si="32"/>
        <v>0</v>
      </c>
      <c r="AF40" s="106">
        <f t="shared" si="54"/>
        <v>0</v>
      </c>
      <c r="AG40" s="103">
        <f>ROUND(AF40/AF50%,12)</f>
        <v>0</v>
      </c>
      <c r="AH40" s="106">
        <f>ROUND(AH51*AG40%,2)</f>
        <v>0</v>
      </c>
      <c r="AI40" s="226">
        <f t="shared" si="55"/>
        <v>0</v>
      </c>
      <c r="AJ40" s="125">
        <f t="shared" si="56"/>
        <v>0</v>
      </c>
      <c r="AP40" s="82" t="s">
        <v>187</v>
      </c>
      <c r="AQ40" s="181" t="s">
        <v>186</v>
      </c>
      <c r="AR40" s="182">
        <f t="shared" si="33"/>
        <v>0</v>
      </c>
      <c r="AS40" s="178">
        <f t="shared" si="34"/>
        <v>0</v>
      </c>
      <c r="AT40" s="178">
        <f t="shared" si="35"/>
        <v>0</v>
      </c>
      <c r="AU40" s="178">
        <f t="shared" si="36"/>
        <v>0</v>
      </c>
      <c r="AV40" s="178">
        <f t="shared" si="37"/>
        <v>0</v>
      </c>
      <c r="AW40" s="178">
        <f t="shared" si="38"/>
        <v>0</v>
      </c>
      <c r="AX40" s="178">
        <f t="shared" si="39"/>
        <v>0</v>
      </c>
      <c r="AY40" s="178">
        <f t="shared" si="40"/>
        <v>0</v>
      </c>
      <c r="AZ40" s="178">
        <f t="shared" si="41"/>
        <v>0</v>
      </c>
      <c r="BA40" s="178">
        <f t="shared" si="42"/>
        <v>0</v>
      </c>
      <c r="BB40" s="178">
        <f t="shared" si="43"/>
        <v>0</v>
      </c>
      <c r="BC40" s="178">
        <f t="shared" si="44"/>
        <v>0</v>
      </c>
      <c r="BD40" s="178">
        <f t="shared" si="45"/>
        <v>0</v>
      </c>
      <c r="BE40" s="178">
        <f t="shared" si="46"/>
        <v>0</v>
      </c>
      <c r="BF40" s="178">
        <f t="shared" si="47"/>
        <v>0</v>
      </c>
      <c r="BG40" s="178">
        <f t="shared" si="48"/>
        <v>0</v>
      </c>
      <c r="BH40" s="178">
        <f t="shared" si="49"/>
        <v>0</v>
      </c>
      <c r="BI40" s="159">
        <f t="shared" si="57"/>
        <v>0</v>
      </c>
      <c r="BJ40" s="46">
        <f t="shared" si="50"/>
        <v>0</v>
      </c>
    </row>
    <row r="41" spans="1:62" ht="30" thickBot="1">
      <c r="A41" s="83" t="s">
        <v>187</v>
      </c>
      <c r="B41" s="157" t="s">
        <v>189</v>
      </c>
      <c r="C41" s="97">
        <v>155.5</v>
      </c>
      <c r="D41" s="98">
        <v>0</v>
      </c>
      <c r="E41" s="98">
        <v>0</v>
      </c>
      <c r="F41" s="98">
        <v>0</v>
      </c>
      <c r="G41" s="98">
        <v>0</v>
      </c>
      <c r="H41" s="98">
        <v>0</v>
      </c>
      <c r="I41" s="98">
        <v>0</v>
      </c>
      <c r="J41" s="98">
        <v>0</v>
      </c>
      <c r="K41" s="98">
        <v>0</v>
      </c>
      <c r="L41" s="98">
        <v>0</v>
      </c>
      <c r="M41" s="98">
        <v>0</v>
      </c>
      <c r="N41" s="98">
        <v>0</v>
      </c>
      <c r="O41" s="98">
        <v>0</v>
      </c>
      <c r="P41" s="98">
        <v>0</v>
      </c>
      <c r="Q41" s="98">
        <v>0</v>
      </c>
      <c r="R41" s="98">
        <v>0</v>
      </c>
      <c r="S41" s="98">
        <v>0</v>
      </c>
      <c r="T41" s="98">
        <v>0</v>
      </c>
      <c r="U41" s="98">
        <f t="shared" si="31"/>
        <v>0</v>
      </c>
      <c r="V41" s="28"/>
      <c r="W41" s="83" t="s">
        <v>187</v>
      </c>
      <c r="X41" s="157" t="s">
        <v>189</v>
      </c>
      <c r="Y41" s="224">
        <f t="shared" si="58"/>
        <v>0</v>
      </c>
      <c r="Z41" s="183">
        <f t="shared" si="51"/>
        <v>155.5</v>
      </c>
      <c r="AA41" s="160">
        <f t="shared" si="52"/>
        <v>0</v>
      </c>
      <c r="AB41" s="126">
        <f>ROUND(Y41/Y50%,12)</f>
        <v>0</v>
      </c>
      <c r="AC41" s="127">
        <f>ROUND(AC51*AB41%,2)</f>
        <v>0</v>
      </c>
      <c r="AD41" s="127">
        <f t="shared" si="53"/>
        <v>0</v>
      </c>
      <c r="AE41" s="184">
        <f t="shared" si="32"/>
        <v>0</v>
      </c>
      <c r="AF41" s="128">
        <f t="shared" si="54"/>
        <v>0</v>
      </c>
      <c r="AG41" s="127">
        <f>ROUND(AF41/AF50%,12)</f>
        <v>0</v>
      </c>
      <c r="AH41" s="128">
        <f>ROUND(AH51*AG41%,2)</f>
        <v>0</v>
      </c>
      <c r="AI41" s="227">
        <f t="shared" si="55"/>
        <v>0</v>
      </c>
      <c r="AJ41" s="129">
        <f t="shared" si="56"/>
        <v>0</v>
      </c>
      <c r="AP41" s="83" t="s">
        <v>187</v>
      </c>
      <c r="AQ41" s="186" t="s">
        <v>189</v>
      </c>
      <c r="AR41" s="187">
        <f t="shared" si="33"/>
        <v>0</v>
      </c>
      <c r="AS41" s="183">
        <f t="shared" si="34"/>
        <v>0</v>
      </c>
      <c r="AT41" s="183">
        <f t="shared" si="35"/>
        <v>0</v>
      </c>
      <c r="AU41" s="183">
        <f t="shared" si="36"/>
        <v>0</v>
      </c>
      <c r="AV41" s="183">
        <f t="shared" si="37"/>
        <v>0</v>
      </c>
      <c r="AW41" s="183">
        <f t="shared" si="38"/>
        <v>0</v>
      </c>
      <c r="AX41" s="183">
        <f t="shared" si="39"/>
        <v>0</v>
      </c>
      <c r="AY41" s="183">
        <f t="shared" si="40"/>
        <v>0</v>
      </c>
      <c r="AZ41" s="183">
        <f t="shared" si="41"/>
        <v>0</v>
      </c>
      <c r="BA41" s="183">
        <f t="shared" si="42"/>
        <v>0</v>
      </c>
      <c r="BB41" s="183">
        <f t="shared" si="43"/>
        <v>0</v>
      </c>
      <c r="BC41" s="183">
        <f t="shared" si="44"/>
        <v>0</v>
      </c>
      <c r="BD41" s="183">
        <f t="shared" si="45"/>
        <v>0</v>
      </c>
      <c r="BE41" s="183">
        <f t="shared" si="46"/>
        <v>0</v>
      </c>
      <c r="BF41" s="183">
        <f t="shared" si="47"/>
        <v>0</v>
      </c>
      <c r="BG41" s="183">
        <f t="shared" si="48"/>
        <v>0</v>
      </c>
      <c r="BH41" s="183">
        <f t="shared" si="49"/>
        <v>0</v>
      </c>
      <c r="BI41" s="159">
        <f t="shared" si="57"/>
        <v>0</v>
      </c>
      <c r="BJ41" s="46">
        <f t="shared" si="50"/>
        <v>0</v>
      </c>
    </row>
    <row r="42" spans="1:62" ht="15.75" thickBot="1">
      <c r="A42" s="81" t="s">
        <v>187</v>
      </c>
      <c r="B42" s="155" t="s">
        <v>184</v>
      </c>
      <c r="C42" s="97">
        <v>18.7</v>
      </c>
      <c r="D42" s="98">
        <v>0</v>
      </c>
      <c r="E42" s="98">
        <v>16683.16</v>
      </c>
      <c r="F42" s="98">
        <v>11191.93</v>
      </c>
      <c r="G42" s="98">
        <v>7057.38</v>
      </c>
      <c r="H42" s="98">
        <v>0</v>
      </c>
      <c r="I42" s="98">
        <v>12607.57</v>
      </c>
      <c r="J42" s="98">
        <v>20659.57</v>
      </c>
      <c r="K42" s="98">
        <v>5509.958</v>
      </c>
      <c r="L42" s="98">
        <v>4941.9</v>
      </c>
      <c r="M42" s="98">
        <v>24522.03</v>
      </c>
      <c r="N42" s="98">
        <v>16450.65</v>
      </c>
      <c r="O42" s="98">
        <v>10373.41</v>
      </c>
      <c r="P42" s="98">
        <v>0</v>
      </c>
      <c r="Q42" s="98">
        <v>18531.45</v>
      </c>
      <c r="R42" s="98">
        <v>30366.83</v>
      </c>
      <c r="S42" s="98">
        <v>8098.908</v>
      </c>
      <c r="T42" s="98">
        <v>7263.938</v>
      </c>
      <c r="U42" s="98">
        <f t="shared" si="31"/>
        <v>194258.68399999998</v>
      </c>
      <c r="V42" s="28"/>
      <c r="W42" s="81" t="s">
        <v>187</v>
      </c>
      <c r="X42" s="155" t="s">
        <v>184</v>
      </c>
      <c r="Y42" s="222">
        <f t="shared" si="58"/>
        <v>194258.68399999998</v>
      </c>
      <c r="Z42" s="173">
        <f t="shared" si="51"/>
        <v>18.7</v>
      </c>
      <c r="AA42" s="158">
        <f t="shared" si="52"/>
        <v>3632637.39</v>
      </c>
      <c r="AB42" s="120">
        <f>ROUND(Y42/Y50%,12)</f>
        <v>21.998724224347</v>
      </c>
      <c r="AC42" s="121">
        <f>ROUND(AC51*AB42%,2)</f>
        <v>557359.76</v>
      </c>
      <c r="AD42" s="121">
        <f t="shared" si="53"/>
        <v>3075277.63</v>
      </c>
      <c r="AE42" s="174">
        <f>IF(AC42=0,0,ROUND(AD42/Y42,12))</f>
        <v>15.830837348821</v>
      </c>
      <c r="AF42" s="122">
        <f t="shared" si="54"/>
        <v>3075277.63</v>
      </c>
      <c r="AG42" s="121">
        <f>ROUND(AF42/AF50%,12)</f>
        <v>8.254953685152</v>
      </c>
      <c r="AH42" s="122">
        <f>ROUND(AH51*AG42%,2)</f>
        <v>899177.26</v>
      </c>
      <c r="AI42" s="225">
        <f t="shared" si="55"/>
        <v>4.628762233353</v>
      </c>
      <c r="AJ42" s="123">
        <f t="shared" si="56"/>
        <v>899177.26</v>
      </c>
      <c r="AP42" s="81" t="s">
        <v>187</v>
      </c>
      <c r="AQ42" s="176" t="s">
        <v>184</v>
      </c>
      <c r="AR42" s="177">
        <f t="shared" si="33"/>
        <v>0</v>
      </c>
      <c r="AS42" s="173">
        <f t="shared" si="34"/>
        <v>16683.16</v>
      </c>
      <c r="AT42" s="173">
        <f t="shared" si="35"/>
        <v>11191.93</v>
      </c>
      <c r="AU42" s="173">
        <f t="shared" si="36"/>
        <v>7057.38</v>
      </c>
      <c r="AV42" s="173">
        <f t="shared" si="37"/>
        <v>0</v>
      </c>
      <c r="AW42" s="173">
        <f t="shared" si="38"/>
        <v>12607.57</v>
      </c>
      <c r="AX42" s="173">
        <f t="shared" si="39"/>
        <v>20659.57</v>
      </c>
      <c r="AY42" s="173">
        <f t="shared" si="40"/>
        <v>5509.958</v>
      </c>
      <c r="AZ42" s="173">
        <f t="shared" si="41"/>
        <v>4941.9</v>
      </c>
      <c r="BA42" s="173">
        <f t="shared" si="42"/>
        <v>24522.03</v>
      </c>
      <c r="BB42" s="173">
        <f t="shared" si="43"/>
        <v>16450.65</v>
      </c>
      <c r="BC42" s="173">
        <f t="shared" si="44"/>
        <v>10373.41</v>
      </c>
      <c r="BD42" s="173">
        <f t="shared" si="45"/>
        <v>0</v>
      </c>
      <c r="BE42" s="173">
        <f t="shared" si="46"/>
        <v>18531.45</v>
      </c>
      <c r="BF42" s="173">
        <f t="shared" si="47"/>
        <v>30366.83</v>
      </c>
      <c r="BG42" s="173">
        <f t="shared" si="48"/>
        <v>8098.908</v>
      </c>
      <c r="BH42" s="173">
        <f t="shared" si="49"/>
        <v>7263.938</v>
      </c>
      <c r="BI42" s="158">
        <f t="shared" si="57"/>
        <v>194258.68399999998</v>
      </c>
      <c r="BJ42" s="46">
        <f t="shared" si="50"/>
        <v>0</v>
      </c>
    </row>
    <row r="43" spans="1:62" ht="15.75" thickBot="1">
      <c r="A43" s="82" t="s">
        <v>187</v>
      </c>
      <c r="B43" s="156" t="s">
        <v>185</v>
      </c>
      <c r="C43" s="97">
        <v>40.5</v>
      </c>
      <c r="D43" s="98">
        <v>0</v>
      </c>
      <c r="E43" s="98">
        <v>5488.895</v>
      </c>
      <c r="F43" s="98">
        <v>3682.235</v>
      </c>
      <c r="G43" s="98">
        <v>2321.935</v>
      </c>
      <c r="H43" s="98">
        <v>0</v>
      </c>
      <c r="I43" s="98">
        <v>4147.991</v>
      </c>
      <c r="J43" s="98">
        <v>6797.165</v>
      </c>
      <c r="K43" s="98">
        <v>1812.821</v>
      </c>
      <c r="L43" s="98">
        <v>1625.925</v>
      </c>
      <c r="M43" s="98">
        <v>52267.17</v>
      </c>
      <c r="N43" s="98">
        <v>35063.53</v>
      </c>
      <c r="O43" s="98">
        <v>22110.28</v>
      </c>
      <c r="P43" s="98">
        <v>0</v>
      </c>
      <c r="Q43" s="98">
        <v>39498.62</v>
      </c>
      <c r="R43" s="98">
        <v>64724.98</v>
      </c>
      <c r="S43" s="98">
        <v>17262.31</v>
      </c>
      <c r="T43" s="98">
        <v>15482.62</v>
      </c>
      <c r="U43" s="98">
        <f t="shared" si="31"/>
        <v>272286.477</v>
      </c>
      <c r="V43" s="28"/>
      <c r="W43" s="82" t="s">
        <v>187</v>
      </c>
      <c r="X43" s="156" t="s">
        <v>185</v>
      </c>
      <c r="Y43" s="223">
        <f t="shared" si="58"/>
        <v>272286.477</v>
      </c>
      <c r="Z43" s="178">
        <f t="shared" si="51"/>
        <v>40.5</v>
      </c>
      <c r="AA43" s="159">
        <f t="shared" si="52"/>
        <v>11027602.32</v>
      </c>
      <c r="AB43" s="124">
        <f>ROUND(Y43/Y50%,12)</f>
        <v>30.834941296843</v>
      </c>
      <c r="AC43" s="103">
        <f>ROUND(AC51*AB43%,2)</f>
        <v>781234.2</v>
      </c>
      <c r="AD43" s="103">
        <f t="shared" si="53"/>
        <v>10246368.120000001</v>
      </c>
      <c r="AE43" s="179">
        <f aca="true" t="shared" si="59" ref="AE43:AE49">IF(AC43=0,0,ROUND(AD43/Y43,12))</f>
        <v>37.630837318447</v>
      </c>
      <c r="AF43" s="106">
        <f t="shared" si="54"/>
        <v>10246368.12</v>
      </c>
      <c r="AG43" s="103">
        <f>ROUND(AF43/AF50%,12)</f>
        <v>27.50427910849</v>
      </c>
      <c r="AH43" s="106">
        <f>ROUND(AH51*AG43%,2)</f>
        <v>2995925.01</v>
      </c>
      <c r="AI43" s="226">
        <f t="shared" si="55"/>
        <v>11.002841723939</v>
      </c>
      <c r="AJ43" s="125">
        <f t="shared" si="56"/>
        <v>2995925.01</v>
      </c>
      <c r="AP43" s="82" t="s">
        <v>187</v>
      </c>
      <c r="AQ43" s="181" t="s">
        <v>185</v>
      </c>
      <c r="AR43" s="182">
        <f t="shared" si="33"/>
        <v>0</v>
      </c>
      <c r="AS43" s="178">
        <f t="shared" si="34"/>
        <v>5488.895</v>
      </c>
      <c r="AT43" s="178">
        <f t="shared" si="35"/>
        <v>3682.235</v>
      </c>
      <c r="AU43" s="178">
        <f t="shared" si="36"/>
        <v>2321.935</v>
      </c>
      <c r="AV43" s="178">
        <f t="shared" si="37"/>
        <v>0</v>
      </c>
      <c r="AW43" s="178">
        <f t="shared" si="38"/>
        <v>4147.991</v>
      </c>
      <c r="AX43" s="178">
        <f t="shared" si="39"/>
        <v>6797.165</v>
      </c>
      <c r="AY43" s="178">
        <f t="shared" si="40"/>
        <v>1812.821</v>
      </c>
      <c r="AZ43" s="178">
        <f t="shared" si="41"/>
        <v>1625.925</v>
      </c>
      <c r="BA43" s="178">
        <f t="shared" si="42"/>
        <v>52267.17</v>
      </c>
      <c r="BB43" s="178">
        <f t="shared" si="43"/>
        <v>35063.53</v>
      </c>
      <c r="BC43" s="178">
        <f t="shared" si="44"/>
        <v>22110.28</v>
      </c>
      <c r="BD43" s="178">
        <f t="shared" si="45"/>
        <v>0</v>
      </c>
      <c r="BE43" s="178">
        <f t="shared" si="46"/>
        <v>39498.62</v>
      </c>
      <c r="BF43" s="178">
        <f t="shared" si="47"/>
        <v>64724.98</v>
      </c>
      <c r="BG43" s="178">
        <f t="shared" si="48"/>
        <v>17262.31</v>
      </c>
      <c r="BH43" s="178">
        <f t="shared" si="49"/>
        <v>15482.62</v>
      </c>
      <c r="BI43" s="159">
        <f t="shared" si="57"/>
        <v>272286.477</v>
      </c>
      <c r="BJ43" s="46">
        <f t="shared" si="50"/>
        <v>0</v>
      </c>
    </row>
    <row r="44" spans="1:62" ht="15.75" thickBot="1">
      <c r="A44" s="82" t="s">
        <v>187</v>
      </c>
      <c r="B44" s="156" t="s">
        <v>183</v>
      </c>
      <c r="C44" s="97">
        <v>90.5</v>
      </c>
      <c r="D44" s="98">
        <v>0</v>
      </c>
      <c r="E44" s="98">
        <v>74.5643</v>
      </c>
      <c r="F44" s="98">
        <v>50.0216</v>
      </c>
      <c r="G44" s="98">
        <v>31.5425</v>
      </c>
      <c r="H44" s="98">
        <v>0</v>
      </c>
      <c r="I44" s="98">
        <v>56.3487</v>
      </c>
      <c r="J44" s="98">
        <v>92.3366</v>
      </c>
      <c r="K44" s="98">
        <v>24.6264</v>
      </c>
      <c r="L44" s="98">
        <v>22.0875</v>
      </c>
      <c r="M44" s="98">
        <v>33116.17</v>
      </c>
      <c r="N44" s="98">
        <v>22216.04</v>
      </c>
      <c r="O44" s="98">
        <v>14008.94</v>
      </c>
      <c r="P44" s="98">
        <v>0</v>
      </c>
      <c r="Q44" s="98">
        <v>25026.09</v>
      </c>
      <c r="R44" s="98">
        <v>41009.36</v>
      </c>
      <c r="S44" s="98">
        <v>10937.3</v>
      </c>
      <c r="T44" s="98">
        <v>9809.7</v>
      </c>
      <c r="U44" s="98">
        <f t="shared" si="31"/>
        <v>156475.1276</v>
      </c>
      <c r="V44" s="28"/>
      <c r="W44" s="82" t="s">
        <v>187</v>
      </c>
      <c r="X44" s="156" t="s">
        <v>183</v>
      </c>
      <c r="Y44" s="223">
        <f t="shared" si="58"/>
        <v>156475.1276</v>
      </c>
      <c r="Z44" s="178">
        <f t="shared" si="51"/>
        <v>90.5</v>
      </c>
      <c r="AA44" s="159">
        <f t="shared" si="52"/>
        <v>14160999.05</v>
      </c>
      <c r="AB44" s="124">
        <f>ROUND(Y44/Y50%,12)</f>
        <v>17.719944916552</v>
      </c>
      <c r="AC44" s="103">
        <f>ROUND(AC51*AB44%,2)</f>
        <v>448952.6</v>
      </c>
      <c r="AD44" s="103">
        <f t="shared" si="53"/>
        <v>13712046.450000001</v>
      </c>
      <c r="AE44" s="179">
        <f t="shared" si="59"/>
        <v>87.630837311425</v>
      </c>
      <c r="AF44" s="106">
        <f t="shared" si="54"/>
        <v>13712046.45</v>
      </c>
      <c r="AG44" s="103">
        <f>ROUND(AF44/AF50%,12)</f>
        <v>36.807183608135</v>
      </c>
      <c r="AH44" s="106">
        <f>ROUND(AH51*AG44%,2)</f>
        <v>4009251.13</v>
      </c>
      <c r="AI44" s="226">
        <f t="shared" si="55"/>
        <v>25.622290209911</v>
      </c>
      <c r="AJ44" s="125">
        <f t="shared" si="56"/>
        <v>4009251.13</v>
      </c>
      <c r="AP44" s="82" t="s">
        <v>187</v>
      </c>
      <c r="AQ44" s="181" t="s">
        <v>183</v>
      </c>
      <c r="AR44" s="182">
        <f t="shared" si="33"/>
        <v>0</v>
      </c>
      <c r="AS44" s="178">
        <f t="shared" si="34"/>
        <v>74.5643</v>
      </c>
      <c r="AT44" s="178">
        <f t="shared" si="35"/>
        <v>50.0216</v>
      </c>
      <c r="AU44" s="178">
        <f t="shared" si="36"/>
        <v>31.5425</v>
      </c>
      <c r="AV44" s="178">
        <f t="shared" si="37"/>
        <v>0</v>
      </c>
      <c r="AW44" s="178">
        <f t="shared" si="38"/>
        <v>56.3487</v>
      </c>
      <c r="AX44" s="178">
        <f t="shared" si="39"/>
        <v>92.3366</v>
      </c>
      <c r="AY44" s="178">
        <f t="shared" si="40"/>
        <v>24.6264</v>
      </c>
      <c r="AZ44" s="178">
        <f t="shared" si="41"/>
        <v>22.0875</v>
      </c>
      <c r="BA44" s="178">
        <f t="shared" si="42"/>
        <v>33116.17</v>
      </c>
      <c r="BB44" s="178">
        <f t="shared" si="43"/>
        <v>22216.04</v>
      </c>
      <c r="BC44" s="178">
        <f t="shared" si="44"/>
        <v>14008.94</v>
      </c>
      <c r="BD44" s="178">
        <f t="shared" si="45"/>
        <v>0</v>
      </c>
      <c r="BE44" s="178">
        <f t="shared" si="46"/>
        <v>25026.09</v>
      </c>
      <c r="BF44" s="178">
        <f t="shared" si="47"/>
        <v>41009.36</v>
      </c>
      <c r="BG44" s="178">
        <f t="shared" si="48"/>
        <v>10937.3</v>
      </c>
      <c r="BH44" s="178">
        <f t="shared" si="49"/>
        <v>9809.7</v>
      </c>
      <c r="BI44" s="159">
        <f t="shared" si="57"/>
        <v>156475.1276</v>
      </c>
      <c r="BJ44" s="46">
        <f t="shared" si="50"/>
        <v>0</v>
      </c>
    </row>
    <row r="45" spans="1:62" ht="15.75" thickBot="1">
      <c r="A45" s="83" t="s">
        <v>187</v>
      </c>
      <c r="B45" s="157" t="s">
        <v>182</v>
      </c>
      <c r="C45" s="97">
        <v>155.5</v>
      </c>
      <c r="D45" s="98">
        <v>0</v>
      </c>
      <c r="E45" s="98">
        <v>0</v>
      </c>
      <c r="F45" s="98">
        <v>0</v>
      </c>
      <c r="G45" s="98">
        <v>0</v>
      </c>
      <c r="H45" s="98">
        <v>0</v>
      </c>
      <c r="I45" s="98">
        <v>0</v>
      </c>
      <c r="J45" s="98">
        <v>0</v>
      </c>
      <c r="K45" s="98">
        <v>0</v>
      </c>
      <c r="L45" s="98">
        <v>0</v>
      </c>
      <c r="M45" s="98">
        <v>0</v>
      </c>
      <c r="N45" s="98">
        <v>0</v>
      </c>
      <c r="O45" s="98">
        <v>0</v>
      </c>
      <c r="P45" s="98">
        <v>0</v>
      </c>
      <c r="Q45" s="98">
        <v>0</v>
      </c>
      <c r="R45" s="98">
        <v>0</v>
      </c>
      <c r="S45" s="98">
        <v>0</v>
      </c>
      <c r="T45" s="98">
        <v>0</v>
      </c>
      <c r="U45" s="98">
        <f t="shared" si="31"/>
        <v>0</v>
      </c>
      <c r="V45" s="28"/>
      <c r="W45" s="83" t="s">
        <v>187</v>
      </c>
      <c r="X45" s="157" t="s">
        <v>182</v>
      </c>
      <c r="Y45" s="224">
        <f t="shared" si="58"/>
        <v>0</v>
      </c>
      <c r="Z45" s="183">
        <f t="shared" si="51"/>
        <v>155.5</v>
      </c>
      <c r="AA45" s="160">
        <f t="shared" si="52"/>
        <v>0</v>
      </c>
      <c r="AB45" s="126">
        <f>ROUND(Y45/Y50%,12)</f>
        <v>0</v>
      </c>
      <c r="AC45" s="127">
        <f>ROUND(AC51*AB45%,2)</f>
        <v>0</v>
      </c>
      <c r="AD45" s="127">
        <f t="shared" si="53"/>
        <v>0</v>
      </c>
      <c r="AE45" s="184">
        <f t="shared" si="59"/>
        <v>0</v>
      </c>
      <c r="AF45" s="128">
        <f t="shared" si="54"/>
        <v>0</v>
      </c>
      <c r="AG45" s="127">
        <f>ROUND(AF45/AF50%,12)</f>
        <v>0</v>
      </c>
      <c r="AH45" s="128">
        <f>ROUND(AH51*AG45%,2)</f>
        <v>0</v>
      </c>
      <c r="AI45" s="227">
        <f t="shared" si="55"/>
        <v>0</v>
      </c>
      <c r="AJ45" s="129">
        <f t="shared" si="56"/>
        <v>0</v>
      </c>
      <c r="AP45" s="83" t="s">
        <v>187</v>
      </c>
      <c r="AQ45" s="186" t="s">
        <v>182</v>
      </c>
      <c r="AR45" s="187">
        <f t="shared" si="33"/>
        <v>0</v>
      </c>
      <c r="AS45" s="183">
        <f t="shared" si="34"/>
        <v>0</v>
      </c>
      <c r="AT45" s="183">
        <f t="shared" si="35"/>
        <v>0</v>
      </c>
      <c r="AU45" s="183">
        <f t="shared" si="36"/>
        <v>0</v>
      </c>
      <c r="AV45" s="183">
        <f t="shared" si="37"/>
        <v>0</v>
      </c>
      <c r="AW45" s="183">
        <f t="shared" si="38"/>
        <v>0</v>
      </c>
      <c r="AX45" s="183">
        <f t="shared" si="39"/>
        <v>0</v>
      </c>
      <c r="AY45" s="183">
        <f t="shared" si="40"/>
        <v>0</v>
      </c>
      <c r="AZ45" s="183">
        <f t="shared" si="41"/>
        <v>0</v>
      </c>
      <c r="BA45" s="183">
        <f t="shared" si="42"/>
        <v>0</v>
      </c>
      <c r="BB45" s="183">
        <f t="shared" si="43"/>
        <v>0</v>
      </c>
      <c r="BC45" s="183">
        <f t="shared" si="44"/>
        <v>0</v>
      </c>
      <c r="BD45" s="183">
        <f t="shared" si="45"/>
        <v>0</v>
      </c>
      <c r="BE45" s="183">
        <f t="shared" si="46"/>
        <v>0</v>
      </c>
      <c r="BF45" s="183">
        <f t="shared" si="47"/>
        <v>0</v>
      </c>
      <c r="BG45" s="183">
        <f t="shared" si="48"/>
        <v>0</v>
      </c>
      <c r="BH45" s="183">
        <f t="shared" si="49"/>
        <v>0</v>
      </c>
      <c r="BI45" s="159">
        <f t="shared" si="57"/>
        <v>0</v>
      </c>
      <c r="BJ45" s="46">
        <f t="shared" si="50"/>
        <v>0</v>
      </c>
    </row>
    <row r="46" spans="1:62" ht="15.75" thickBot="1">
      <c r="A46" s="81" t="s">
        <v>188</v>
      </c>
      <c r="B46" s="155" t="s">
        <v>184</v>
      </c>
      <c r="C46" s="97">
        <v>18.7</v>
      </c>
      <c r="D46" s="98">
        <v>28650.66</v>
      </c>
      <c r="E46" s="98">
        <v>6370.377</v>
      </c>
      <c r="F46" s="98">
        <v>5957.875</v>
      </c>
      <c r="G46" s="98">
        <v>0</v>
      </c>
      <c r="H46" s="98">
        <v>0</v>
      </c>
      <c r="I46" s="98">
        <v>0</v>
      </c>
      <c r="J46" s="98">
        <v>0</v>
      </c>
      <c r="K46" s="98">
        <v>35428.288799999995</v>
      </c>
      <c r="L46" s="98">
        <v>7844.987</v>
      </c>
      <c r="M46" s="98">
        <v>7337</v>
      </c>
      <c r="N46" s="98">
        <v>0</v>
      </c>
      <c r="O46" s="98">
        <v>0</v>
      </c>
      <c r="P46" s="98">
        <v>0</v>
      </c>
      <c r="Q46" s="98">
        <v>0</v>
      </c>
      <c r="R46" s="98">
        <v>179.2896</v>
      </c>
      <c r="S46" s="98">
        <v>0</v>
      </c>
      <c r="T46" s="98">
        <v>0</v>
      </c>
      <c r="U46" s="98">
        <f t="shared" si="31"/>
        <v>91768.47739999999</v>
      </c>
      <c r="V46" s="28"/>
      <c r="W46" s="81" t="s">
        <v>188</v>
      </c>
      <c r="X46" s="155" t="s">
        <v>184</v>
      </c>
      <c r="Y46" s="222">
        <f t="shared" si="58"/>
        <v>91768.47739999999</v>
      </c>
      <c r="Z46" s="173">
        <f t="shared" si="51"/>
        <v>18.7</v>
      </c>
      <c r="AA46" s="158">
        <f t="shared" si="52"/>
        <v>1716070.53</v>
      </c>
      <c r="AB46" s="120">
        <f>ROUND(Y46/Y50%,12)</f>
        <v>10.392273772486</v>
      </c>
      <c r="AC46" s="121">
        <f>ROUND(AC51*AB46%,2)</f>
        <v>263298.69</v>
      </c>
      <c r="AD46" s="121">
        <f t="shared" si="53"/>
        <v>1452771.84</v>
      </c>
      <c r="AE46" s="174">
        <f t="shared" si="59"/>
        <v>15.830837354614</v>
      </c>
      <c r="AF46" s="122">
        <f t="shared" si="54"/>
        <v>1452771.84</v>
      </c>
      <c r="AG46" s="121">
        <f>ROUND(AF46/AF50%,12)</f>
        <v>3.899668809509</v>
      </c>
      <c r="AH46" s="122">
        <f>ROUND(AH51*AG46%,2)</f>
        <v>424774.46</v>
      </c>
      <c r="AI46" s="225">
        <f t="shared" si="55"/>
        <v>4.628762207185</v>
      </c>
      <c r="AJ46" s="123">
        <f t="shared" si="56"/>
        <v>424774.46</v>
      </c>
      <c r="AP46" s="81" t="s">
        <v>188</v>
      </c>
      <c r="AQ46" s="176" t="s">
        <v>184</v>
      </c>
      <c r="AR46" s="177">
        <f t="shared" si="33"/>
        <v>28650.66</v>
      </c>
      <c r="AS46" s="173">
        <f t="shared" si="34"/>
        <v>6370.377</v>
      </c>
      <c r="AT46" s="173">
        <f t="shared" si="35"/>
        <v>5957.875</v>
      </c>
      <c r="AU46" s="173">
        <f t="shared" si="36"/>
        <v>0</v>
      </c>
      <c r="AV46" s="173">
        <f t="shared" si="37"/>
        <v>0</v>
      </c>
      <c r="AW46" s="173">
        <f t="shared" si="38"/>
        <v>0</v>
      </c>
      <c r="AX46" s="173">
        <f t="shared" si="39"/>
        <v>0</v>
      </c>
      <c r="AY46" s="173">
        <f t="shared" si="40"/>
        <v>35428.288799999995</v>
      </c>
      <c r="AZ46" s="173">
        <f t="shared" si="41"/>
        <v>7844.987</v>
      </c>
      <c r="BA46" s="173">
        <f t="shared" si="42"/>
        <v>7337</v>
      </c>
      <c r="BB46" s="173">
        <f t="shared" si="43"/>
        <v>0</v>
      </c>
      <c r="BC46" s="173">
        <f t="shared" si="44"/>
        <v>0</v>
      </c>
      <c r="BD46" s="173">
        <f t="shared" si="45"/>
        <v>0</v>
      </c>
      <c r="BE46" s="173">
        <f t="shared" si="46"/>
        <v>0</v>
      </c>
      <c r="BF46" s="173">
        <f t="shared" si="47"/>
        <v>179.2896</v>
      </c>
      <c r="BG46" s="173">
        <f t="shared" si="48"/>
        <v>0</v>
      </c>
      <c r="BH46" s="173">
        <f t="shared" si="49"/>
        <v>0</v>
      </c>
      <c r="BI46" s="158">
        <f t="shared" si="57"/>
        <v>91768.47739999999</v>
      </c>
      <c r="BJ46" s="46">
        <f t="shared" si="50"/>
        <v>0</v>
      </c>
    </row>
    <row r="47" spans="1:62" ht="15.75" thickBot="1">
      <c r="A47" s="82" t="s">
        <v>188</v>
      </c>
      <c r="B47" s="156" t="s">
        <v>185</v>
      </c>
      <c r="C47" s="97">
        <v>40.5</v>
      </c>
      <c r="D47" s="98">
        <v>6208.856</v>
      </c>
      <c r="E47" s="98">
        <v>1380.518</v>
      </c>
      <c r="F47" s="98">
        <v>1291.125</v>
      </c>
      <c r="G47" s="98">
        <v>0</v>
      </c>
      <c r="H47" s="98">
        <v>0</v>
      </c>
      <c r="I47" s="98">
        <v>0</v>
      </c>
      <c r="J47" s="98">
        <v>0</v>
      </c>
      <c r="K47" s="98">
        <v>77106.6604</v>
      </c>
      <c r="L47" s="98">
        <v>17137.39</v>
      </c>
      <c r="M47" s="98">
        <v>16027.69</v>
      </c>
      <c r="N47" s="98">
        <v>0</v>
      </c>
      <c r="O47" s="98">
        <v>0</v>
      </c>
      <c r="P47" s="98">
        <v>0</v>
      </c>
      <c r="Q47" s="98">
        <v>0</v>
      </c>
      <c r="R47" s="98">
        <v>391.6584</v>
      </c>
      <c r="S47" s="98">
        <v>0</v>
      </c>
      <c r="T47" s="98">
        <v>0</v>
      </c>
      <c r="U47" s="98">
        <f t="shared" si="31"/>
        <v>119543.89779999999</v>
      </c>
      <c r="V47" s="28"/>
      <c r="W47" s="82" t="s">
        <v>188</v>
      </c>
      <c r="X47" s="156" t="s">
        <v>185</v>
      </c>
      <c r="Y47" s="223">
        <f t="shared" si="58"/>
        <v>119543.89779999999</v>
      </c>
      <c r="Z47" s="178">
        <f t="shared" si="51"/>
        <v>40.5</v>
      </c>
      <c r="AA47" s="159">
        <f t="shared" si="52"/>
        <v>4841527.86</v>
      </c>
      <c r="AB47" s="124">
        <f>ROUND(Y47/Y50%,12)</f>
        <v>13.537686893862</v>
      </c>
      <c r="AC47" s="103">
        <f>ROUND(AC51*AB47%,2)</f>
        <v>342990.89</v>
      </c>
      <c r="AD47" s="103">
        <f t="shared" si="53"/>
        <v>4498536.970000001</v>
      </c>
      <c r="AE47" s="179">
        <f t="shared" si="59"/>
        <v>37.630837314057</v>
      </c>
      <c r="AF47" s="106">
        <f t="shared" si="54"/>
        <v>4498536.97</v>
      </c>
      <c r="AG47" s="103">
        <f>ROUND(AF47/AF50%,12)</f>
        <v>12.075402225813</v>
      </c>
      <c r="AH47" s="106">
        <f>ROUND(AH51*AG47%,2)</f>
        <v>1315322.59</v>
      </c>
      <c r="AI47" s="226">
        <f t="shared" si="55"/>
        <v>11.002841752747</v>
      </c>
      <c r="AJ47" s="125">
        <f t="shared" si="56"/>
        <v>1315322.59</v>
      </c>
      <c r="AP47" s="82" t="s">
        <v>188</v>
      </c>
      <c r="AQ47" s="181" t="s">
        <v>185</v>
      </c>
      <c r="AR47" s="182">
        <f t="shared" si="33"/>
        <v>6208.856</v>
      </c>
      <c r="AS47" s="178">
        <f t="shared" si="34"/>
        <v>1380.518</v>
      </c>
      <c r="AT47" s="178">
        <f t="shared" si="35"/>
        <v>1291.125</v>
      </c>
      <c r="AU47" s="178">
        <f t="shared" si="36"/>
        <v>0</v>
      </c>
      <c r="AV47" s="178">
        <f t="shared" si="37"/>
        <v>0</v>
      </c>
      <c r="AW47" s="178">
        <f t="shared" si="38"/>
        <v>0</v>
      </c>
      <c r="AX47" s="178">
        <f t="shared" si="39"/>
        <v>0</v>
      </c>
      <c r="AY47" s="178">
        <f t="shared" si="40"/>
        <v>77106.6604</v>
      </c>
      <c r="AZ47" s="178">
        <f t="shared" si="41"/>
        <v>17137.39</v>
      </c>
      <c r="BA47" s="178">
        <f t="shared" si="42"/>
        <v>16027.69</v>
      </c>
      <c r="BB47" s="178">
        <f t="shared" si="43"/>
        <v>0</v>
      </c>
      <c r="BC47" s="178">
        <f t="shared" si="44"/>
        <v>0</v>
      </c>
      <c r="BD47" s="178">
        <f t="shared" si="45"/>
        <v>0</v>
      </c>
      <c r="BE47" s="178">
        <f t="shared" si="46"/>
        <v>0</v>
      </c>
      <c r="BF47" s="178">
        <f t="shared" si="47"/>
        <v>391.6584</v>
      </c>
      <c r="BG47" s="178">
        <f t="shared" si="48"/>
        <v>0</v>
      </c>
      <c r="BH47" s="178">
        <f t="shared" si="49"/>
        <v>0</v>
      </c>
      <c r="BI47" s="159">
        <f t="shared" si="57"/>
        <v>119543.89779999999</v>
      </c>
      <c r="BJ47" s="46">
        <f t="shared" si="50"/>
        <v>0</v>
      </c>
    </row>
    <row r="48" spans="1:62" ht="15.75" thickBot="1">
      <c r="A48" s="82" t="s">
        <v>188</v>
      </c>
      <c r="B48" s="156" t="s">
        <v>183</v>
      </c>
      <c r="C48" s="97">
        <v>90.5</v>
      </c>
      <c r="D48" s="98">
        <v>0</v>
      </c>
      <c r="E48" s="98">
        <v>0</v>
      </c>
      <c r="F48" s="98">
        <v>0</v>
      </c>
      <c r="G48" s="98">
        <v>0</v>
      </c>
      <c r="H48" s="98">
        <v>0</v>
      </c>
      <c r="I48" s="98">
        <v>0</v>
      </c>
      <c r="J48" s="98">
        <v>0</v>
      </c>
      <c r="K48" s="98">
        <v>33937.12</v>
      </c>
      <c r="L48" s="98">
        <v>7545.802</v>
      </c>
      <c r="M48" s="98">
        <v>7057.188</v>
      </c>
      <c r="N48" s="98">
        <v>0</v>
      </c>
      <c r="O48" s="98">
        <v>0</v>
      </c>
      <c r="P48" s="98">
        <v>0</v>
      </c>
      <c r="Q48" s="98">
        <v>0</v>
      </c>
      <c r="R48" s="98">
        <v>172.452</v>
      </c>
      <c r="S48" s="98">
        <v>0</v>
      </c>
      <c r="T48" s="98">
        <v>0</v>
      </c>
      <c r="U48" s="98">
        <f t="shared" si="31"/>
        <v>48712.562000000005</v>
      </c>
      <c r="V48" s="28"/>
      <c r="W48" s="82" t="s">
        <v>188</v>
      </c>
      <c r="X48" s="156" t="s">
        <v>183</v>
      </c>
      <c r="Y48" s="223">
        <f t="shared" si="58"/>
        <v>48712.562000000005</v>
      </c>
      <c r="Z48" s="178">
        <f t="shared" si="51"/>
        <v>90.5</v>
      </c>
      <c r="AA48" s="159">
        <f t="shared" si="52"/>
        <v>4408486.86</v>
      </c>
      <c r="AB48" s="124">
        <f>ROUND(Y48/Y50%,12)</f>
        <v>5.516428895912</v>
      </c>
      <c r="AC48" s="103">
        <f>ROUND(AC51*AB48%,2)</f>
        <v>139764.26</v>
      </c>
      <c r="AD48" s="103">
        <f t="shared" si="53"/>
        <v>4268722.600000001</v>
      </c>
      <c r="AE48" s="179">
        <f t="shared" si="59"/>
        <v>87.630837400833</v>
      </c>
      <c r="AF48" s="106">
        <f t="shared" si="54"/>
        <v>4268722.6</v>
      </c>
      <c r="AG48" s="103">
        <f>ROUND(AF48/AF50%,12)</f>
        <v>11.4585125629</v>
      </c>
      <c r="AH48" s="106">
        <f>ROUND(AH51*AG48%,2)</f>
        <v>1248127.4</v>
      </c>
      <c r="AI48" s="226">
        <f t="shared" si="55"/>
        <v>25.622290201037</v>
      </c>
      <c r="AJ48" s="125">
        <f t="shared" si="56"/>
        <v>1248127.4</v>
      </c>
      <c r="AP48" s="82" t="s">
        <v>188</v>
      </c>
      <c r="AQ48" s="181" t="s">
        <v>183</v>
      </c>
      <c r="AR48" s="182">
        <f t="shared" si="33"/>
        <v>0</v>
      </c>
      <c r="AS48" s="178">
        <f t="shared" si="34"/>
        <v>0</v>
      </c>
      <c r="AT48" s="178">
        <f t="shared" si="35"/>
        <v>0</v>
      </c>
      <c r="AU48" s="178">
        <f t="shared" si="36"/>
        <v>0</v>
      </c>
      <c r="AV48" s="178">
        <f t="shared" si="37"/>
        <v>0</v>
      </c>
      <c r="AW48" s="178">
        <f t="shared" si="38"/>
        <v>0</v>
      </c>
      <c r="AX48" s="178">
        <f t="shared" si="39"/>
        <v>0</v>
      </c>
      <c r="AY48" s="178">
        <f t="shared" si="40"/>
        <v>33937.12</v>
      </c>
      <c r="AZ48" s="178">
        <f t="shared" si="41"/>
        <v>7545.802</v>
      </c>
      <c r="BA48" s="178">
        <f t="shared" si="42"/>
        <v>7057.188</v>
      </c>
      <c r="BB48" s="178">
        <f t="shared" si="43"/>
        <v>0</v>
      </c>
      <c r="BC48" s="178">
        <f t="shared" si="44"/>
        <v>0</v>
      </c>
      <c r="BD48" s="178">
        <f t="shared" si="45"/>
        <v>0</v>
      </c>
      <c r="BE48" s="178">
        <f t="shared" si="46"/>
        <v>0</v>
      </c>
      <c r="BF48" s="178">
        <f t="shared" si="47"/>
        <v>172.452</v>
      </c>
      <c r="BG48" s="178">
        <f t="shared" si="48"/>
        <v>0</v>
      </c>
      <c r="BH48" s="178">
        <f t="shared" si="49"/>
        <v>0</v>
      </c>
      <c r="BI48" s="159">
        <f t="shared" si="57"/>
        <v>48712.562000000005</v>
      </c>
      <c r="BJ48" s="46">
        <f t="shared" si="50"/>
        <v>0</v>
      </c>
    </row>
    <row r="49" spans="1:62" ht="15.75" thickBot="1">
      <c r="A49" s="83" t="s">
        <v>188</v>
      </c>
      <c r="B49" s="157" t="s">
        <v>182</v>
      </c>
      <c r="C49" s="97">
        <v>155.5</v>
      </c>
      <c r="D49" s="98">
        <v>0</v>
      </c>
      <c r="E49" s="98">
        <v>0</v>
      </c>
      <c r="F49" s="98">
        <v>0</v>
      </c>
      <c r="G49" s="98">
        <v>0</v>
      </c>
      <c r="H49" s="98">
        <v>0</v>
      </c>
      <c r="I49" s="98">
        <v>0</v>
      </c>
      <c r="J49" s="98">
        <v>0</v>
      </c>
      <c r="K49" s="98">
        <v>0</v>
      </c>
      <c r="L49" s="98">
        <v>0</v>
      </c>
      <c r="M49" s="98">
        <v>0</v>
      </c>
      <c r="N49" s="98">
        <v>0</v>
      </c>
      <c r="O49" s="98">
        <v>0</v>
      </c>
      <c r="P49" s="98">
        <v>0</v>
      </c>
      <c r="Q49" s="98">
        <v>0</v>
      </c>
      <c r="R49" s="98">
        <v>0</v>
      </c>
      <c r="S49" s="98">
        <v>0</v>
      </c>
      <c r="T49" s="98">
        <v>0</v>
      </c>
      <c r="U49" s="98">
        <f t="shared" si="31"/>
        <v>0</v>
      </c>
      <c r="V49" s="28"/>
      <c r="W49" s="83" t="s">
        <v>188</v>
      </c>
      <c r="X49" s="157" t="s">
        <v>182</v>
      </c>
      <c r="Y49" s="224">
        <f t="shared" si="58"/>
        <v>0</v>
      </c>
      <c r="Z49" s="183">
        <f t="shared" si="51"/>
        <v>155.5</v>
      </c>
      <c r="AA49" s="160">
        <f t="shared" si="52"/>
        <v>0</v>
      </c>
      <c r="AB49" s="126">
        <f>ROUND(Y49/Y50%,12)</f>
        <v>0</v>
      </c>
      <c r="AC49" s="127">
        <f>ROUND(AC51*AB49%,2)</f>
        <v>0</v>
      </c>
      <c r="AD49" s="127">
        <f t="shared" si="53"/>
        <v>0</v>
      </c>
      <c r="AE49" s="184">
        <f t="shared" si="59"/>
        <v>0</v>
      </c>
      <c r="AF49" s="128">
        <f t="shared" si="54"/>
        <v>0</v>
      </c>
      <c r="AG49" s="127">
        <f>ROUND(AF49/AF50%,12)</f>
        <v>0</v>
      </c>
      <c r="AH49" s="128">
        <f>ROUND(AH51*AG49%,2)</f>
        <v>0</v>
      </c>
      <c r="AI49" s="227">
        <f t="shared" si="55"/>
        <v>0</v>
      </c>
      <c r="AJ49" s="129">
        <f t="shared" si="56"/>
        <v>0</v>
      </c>
      <c r="AP49" s="83" t="s">
        <v>188</v>
      </c>
      <c r="AQ49" s="186" t="s">
        <v>182</v>
      </c>
      <c r="AR49" s="187">
        <f t="shared" si="33"/>
        <v>0</v>
      </c>
      <c r="AS49" s="183">
        <f t="shared" si="34"/>
        <v>0</v>
      </c>
      <c r="AT49" s="183">
        <f t="shared" si="35"/>
        <v>0</v>
      </c>
      <c r="AU49" s="183">
        <f t="shared" si="36"/>
        <v>0</v>
      </c>
      <c r="AV49" s="183">
        <f t="shared" si="37"/>
        <v>0</v>
      </c>
      <c r="AW49" s="183">
        <f t="shared" si="38"/>
        <v>0</v>
      </c>
      <c r="AX49" s="183">
        <f t="shared" si="39"/>
        <v>0</v>
      </c>
      <c r="AY49" s="183">
        <f t="shared" si="40"/>
        <v>0</v>
      </c>
      <c r="AZ49" s="183">
        <f t="shared" si="41"/>
        <v>0</v>
      </c>
      <c r="BA49" s="183">
        <f t="shared" si="42"/>
        <v>0</v>
      </c>
      <c r="BB49" s="183">
        <f t="shared" si="43"/>
        <v>0</v>
      </c>
      <c r="BC49" s="183">
        <f t="shared" si="44"/>
        <v>0</v>
      </c>
      <c r="BD49" s="183">
        <f t="shared" si="45"/>
        <v>0</v>
      </c>
      <c r="BE49" s="183">
        <f t="shared" si="46"/>
        <v>0</v>
      </c>
      <c r="BF49" s="183">
        <f t="shared" si="47"/>
        <v>0</v>
      </c>
      <c r="BG49" s="183">
        <f t="shared" si="48"/>
        <v>0</v>
      </c>
      <c r="BH49" s="183">
        <f t="shared" si="49"/>
        <v>0</v>
      </c>
      <c r="BI49" s="160">
        <f t="shared" si="57"/>
        <v>0</v>
      </c>
      <c r="BJ49" s="46">
        <f t="shared" si="50"/>
        <v>0</v>
      </c>
    </row>
    <row r="50" spans="1:62" ht="15.75" thickBot="1">
      <c r="A50" s="84" t="s">
        <v>190</v>
      </c>
      <c r="B50" s="85"/>
      <c r="C50" s="96"/>
      <c r="D50" s="100">
        <f aca="true" t="shared" si="60" ref="D50:T50">SUM(D35:D49)</f>
        <v>34859.516</v>
      </c>
      <c r="E50" s="100">
        <f t="shared" si="60"/>
        <v>29997.5143</v>
      </c>
      <c r="F50" s="100">
        <f t="shared" si="60"/>
        <v>22173.1866</v>
      </c>
      <c r="G50" s="100">
        <f t="shared" si="60"/>
        <v>9410.8575</v>
      </c>
      <c r="H50" s="100">
        <f t="shared" si="60"/>
        <v>0</v>
      </c>
      <c r="I50" s="100">
        <f t="shared" si="60"/>
        <v>16811.9097</v>
      </c>
      <c r="J50" s="100">
        <f t="shared" si="60"/>
        <v>27549.0716</v>
      </c>
      <c r="K50" s="100">
        <f t="shared" si="60"/>
        <v>153819.4746</v>
      </c>
      <c r="L50" s="100">
        <f t="shared" si="60"/>
        <v>39118.091499999995</v>
      </c>
      <c r="M50" s="100">
        <f t="shared" si="60"/>
        <v>140327.248</v>
      </c>
      <c r="N50" s="100">
        <f t="shared" si="60"/>
        <v>73730.22</v>
      </c>
      <c r="O50" s="100">
        <f t="shared" si="60"/>
        <v>46492.63</v>
      </c>
      <c r="P50" s="100">
        <f t="shared" si="60"/>
        <v>0</v>
      </c>
      <c r="Q50" s="100">
        <f t="shared" si="60"/>
        <v>83056.16</v>
      </c>
      <c r="R50" s="100">
        <f t="shared" si="60"/>
        <v>136844.56999999995</v>
      </c>
      <c r="S50" s="100">
        <f t="shared" si="60"/>
        <v>36298.518</v>
      </c>
      <c r="T50" s="100">
        <f t="shared" si="60"/>
        <v>32556.258</v>
      </c>
      <c r="U50" s="98">
        <f t="shared" si="31"/>
        <v>883045.2258</v>
      </c>
      <c r="V50" s="28"/>
      <c r="W50" s="84" t="s">
        <v>190</v>
      </c>
      <c r="X50" s="85"/>
      <c r="Y50" s="86">
        <f>SUM(Y35:Y49)</f>
        <v>883045.2258</v>
      </c>
      <c r="Z50" s="86"/>
      <c r="AA50" s="188">
        <f>SUM(AA35:AA49)</f>
        <v>39787324.010000005</v>
      </c>
      <c r="AB50" s="130">
        <f>SUM(AB35:AB49)</f>
        <v>100.000000000002</v>
      </c>
      <c r="AC50" s="86">
        <f>SUM(AC35:AC49)</f>
        <v>2533600.4000000004</v>
      </c>
      <c r="AD50" s="86">
        <f>SUM(AD35:AD49)</f>
        <v>37253723.61000001</v>
      </c>
      <c r="AE50" s="86"/>
      <c r="AF50" s="131">
        <f>SUM(AF35:AF49)</f>
        <v>37253723.61</v>
      </c>
      <c r="AG50" s="86">
        <f>SUM(AG35:AG49)</f>
        <v>99.99999999999899</v>
      </c>
      <c r="AH50" s="86">
        <f>SUM(AH35:AH49)</f>
        <v>10892577.85</v>
      </c>
      <c r="AI50" s="132"/>
      <c r="AJ50" s="133">
        <f>SUM(AJ35:AJ49)</f>
        <v>10892577.85</v>
      </c>
      <c r="AP50" s="150" t="s">
        <v>49</v>
      </c>
      <c r="AQ50" s="189"/>
      <c r="AR50" s="130">
        <f aca="true" t="shared" si="61" ref="AR50:BI50">SUM(AR35:AR49)</f>
        <v>34859.516</v>
      </c>
      <c r="AS50" s="86">
        <f t="shared" si="61"/>
        <v>29997.5143</v>
      </c>
      <c r="AT50" s="86">
        <f t="shared" si="61"/>
        <v>22173.1866</v>
      </c>
      <c r="AU50" s="86">
        <f t="shared" si="61"/>
        <v>9410.8575</v>
      </c>
      <c r="AV50" s="86">
        <f t="shared" si="61"/>
        <v>0</v>
      </c>
      <c r="AW50" s="86">
        <f t="shared" si="61"/>
        <v>16811.9097</v>
      </c>
      <c r="AX50" s="86">
        <f t="shared" si="61"/>
        <v>27549.0716</v>
      </c>
      <c r="AY50" s="86">
        <f t="shared" si="61"/>
        <v>153819.4746</v>
      </c>
      <c r="AZ50" s="86">
        <f t="shared" si="61"/>
        <v>39118.091499999995</v>
      </c>
      <c r="BA50" s="86">
        <f t="shared" si="61"/>
        <v>140327.248</v>
      </c>
      <c r="BB50" s="86">
        <f t="shared" si="61"/>
        <v>73730.22</v>
      </c>
      <c r="BC50" s="86">
        <f t="shared" si="61"/>
        <v>46492.63</v>
      </c>
      <c r="BD50" s="86">
        <f t="shared" si="61"/>
        <v>0</v>
      </c>
      <c r="BE50" s="86">
        <f t="shared" si="61"/>
        <v>83056.16</v>
      </c>
      <c r="BF50" s="86">
        <f t="shared" si="61"/>
        <v>136844.56999999995</v>
      </c>
      <c r="BG50" s="86">
        <f t="shared" si="61"/>
        <v>36298.518</v>
      </c>
      <c r="BH50" s="86">
        <f t="shared" si="61"/>
        <v>32556.258</v>
      </c>
      <c r="BI50" s="133">
        <f t="shared" si="61"/>
        <v>883045.2258</v>
      </c>
      <c r="BJ50" s="46">
        <f t="shared" si="50"/>
        <v>0</v>
      </c>
    </row>
    <row r="51" spans="3:43" ht="15.75" thickBot="1"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28">
        <f>SUM(U35:U49)-U50</f>
        <v>0</v>
      </c>
      <c r="V51" s="28"/>
      <c r="AB51" s="46"/>
      <c r="AC51" s="46">
        <f>'Receita-Custos-VPL'!J262</f>
        <v>2533600.4</v>
      </c>
      <c r="AD51" s="46">
        <f>'Receita-Custos-VPL'!H262</f>
        <v>37253725.8</v>
      </c>
      <c r="AE51" s="46"/>
      <c r="AF51" s="46">
        <f>'Receita-Custos-VPL'!H262</f>
        <v>37253725.8</v>
      </c>
      <c r="AH51" s="119">
        <f>'Receita-Custos-VPL'!D42</f>
        <v>10892577.84152584</v>
      </c>
      <c r="AI51" s="137" t="s">
        <v>232</v>
      </c>
      <c r="AJ51" s="138">
        <f>ROUND(AJ50/Y50,2)</f>
        <v>12.34</v>
      </c>
      <c r="AQ51" s="190"/>
    </row>
    <row r="52" spans="3:43" ht="15.75" thickBot="1"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AC52" s="59">
        <f>AC50-AC51</f>
        <v>0</v>
      </c>
      <c r="AD52" s="59">
        <f>AD50-AD51</f>
        <v>-2.1899999901652336</v>
      </c>
      <c r="AF52" s="59">
        <f>AF50-AF51</f>
        <v>-2.189999997615814</v>
      </c>
      <c r="AG52" s="46"/>
      <c r="AH52" s="46">
        <f>AH50-AH51</f>
        <v>0.008474159985780716</v>
      </c>
      <c r="AJ52" s="59">
        <f>AJ50-AH51</f>
        <v>0.008474159985780716</v>
      </c>
      <c r="AQ52" s="190"/>
    </row>
    <row r="53" spans="3:43" ht="15.75" thickBot="1"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AI53" s="137" t="s">
        <v>233</v>
      </c>
      <c r="AJ53" s="139">
        <f>ROUND(AJ51/1.4,2)</f>
        <v>8.81</v>
      </c>
      <c r="AQ53" s="190"/>
    </row>
    <row r="54" spans="3:43" ht="15"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AQ54" s="190"/>
    </row>
    <row r="55" spans="3:43" ht="15"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AQ55" s="190"/>
    </row>
    <row r="56" spans="3:43" ht="15"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AQ56" s="190"/>
    </row>
    <row r="57" spans="3:43" ht="15"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AQ57" s="190"/>
    </row>
    <row r="58" spans="3:43" ht="15"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AQ58" s="190"/>
    </row>
    <row r="59" spans="3:43" ht="15"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AQ59" s="190"/>
    </row>
    <row r="60" spans="3:43" ht="15"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AQ60" s="190"/>
    </row>
    <row r="61" spans="3:43" ht="15"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AQ61" s="190"/>
    </row>
    <row r="62" spans="2:43" ht="15.75" thickBot="1">
      <c r="B62" s="19" t="s">
        <v>164</v>
      </c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X62" s="19" t="s">
        <v>164</v>
      </c>
      <c r="AQ62" s="191" t="s">
        <v>164</v>
      </c>
    </row>
    <row r="63" spans="2:60" ht="15.75" thickBot="1">
      <c r="B63" s="151" t="s">
        <v>172</v>
      </c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X63" s="151" t="s">
        <v>172</v>
      </c>
      <c r="Y63" s="152" t="s">
        <v>173</v>
      </c>
      <c r="Z63" s="170" t="s">
        <v>76</v>
      </c>
      <c r="AA63" s="170" t="s">
        <v>174</v>
      </c>
      <c r="AB63" s="171" t="s">
        <v>207</v>
      </c>
      <c r="AC63" s="171" t="s">
        <v>209</v>
      </c>
      <c r="AD63" s="171" t="s">
        <v>210</v>
      </c>
      <c r="AE63" s="171" t="s">
        <v>212</v>
      </c>
      <c r="AF63" s="171" t="s">
        <v>214</v>
      </c>
      <c r="AG63" s="171" t="s">
        <v>216</v>
      </c>
      <c r="AH63" s="171" t="s">
        <v>217</v>
      </c>
      <c r="AI63" s="171" t="s">
        <v>219</v>
      </c>
      <c r="AJ63" s="171" t="s">
        <v>217</v>
      </c>
      <c r="AQ63" s="192" t="s">
        <v>172</v>
      </c>
      <c r="AR63" s="237" t="s">
        <v>237</v>
      </c>
      <c r="AS63" s="237"/>
      <c r="AT63" s="237"/>
      <c r="AU63" s="237"/>
      <c r="AV63" s="237"/>
      <c r="AW63" s="237"/>
      <c r="AX63" s="237"/>
      <c r="AY63" s="237"/>
      <c r="AZ63" s="237"/>
      <c r="BA63" s="237"/>
      <c r="BB63" s="237"/>
      <c r="BC63" s="237"/>
      <c r="BD63" s="237"/>
      <c r="BE63" s="237"/>
      <c r="BF63" s="237"/>
      <c r="BG63" s="237"/>
      <c r="BH63" s="238"/>
    </row>
    <row r="64" spans="2:61" ht="15.75" thickBot="1">
      <c r="B64" s="153" t="s">
        <v>176</v>
      </c>
      <c r="C64" s="101" t="s">
        <v>36</v>
      </c>
      <c r="D64" s="102">
        <v>2018</v>
      </c>
      <c r="E64" s="102">
        <v>2019</v>
      </c>
      <c r="F64" s="102">
        <v>2020</v>
      </c>
      <c r="G64" s="102">
        <v>2021</v>
      </c>
      <c r="H64" s="102">
        <v>2022</v>
      </c>
      <c r="I64" s="102">
        <v>2023</v>
      </c>
      <c r="J64" s="102">
        <v>2024</v>
      </c>
      <c r="K64" s="102">
        <v>2025</v>
      </c>
      <c r="L64" s="102">
        <v>2026</v>
      </c>
      <c r="M64" s="102">
        <v>2027</v>
      </c>
      <c r="N64" s="102">
        <v>2028</v>
      </c>
      <c r="O64" s="102">
        <v>2029</v>
      </c>
      <c r="P64" s="102">
        <v>2030</v>
      </c>
      <c r="Q64" s="95">
        <v>2031</v>
      </c>
      <c r="R64" s="95">
        <v>2032</v>
      </c>
      <c r="S64" s="95">
        <v>2033</v>
      </c>
      <c r="T64" s="95">
        <v>2034</v>
      </c>
      <c r="U64" s="103"/>
      <c r="V64" s="46"/>
      <c r="X64" s="153" t="s">
        <v>176</v>
      </c>
      <c r="Y64" s="154" t="s">
        <v>236</v>
      </c>
      <c r="Z64" s="154" t="s">
        <v>191</v>
      </c>
      <c r="AA64" s="154" t="s">
        <v>77</v>
      </c>
      <c r="AB64" s="171" t="s">
        <v>208</v>
      </c>
      <c r="AC64" s="171" t="s">
        <v>75</v>
      </c>
      <c r="AD64" s="171" t="s">
        <v>211</v>
      </c>
      <c r="AE64" s="171" t="s">
        <v>213</v>
      </c>
      <c r="AF64" s="171" t="s">
        <v>213</v>
      </c>
      <c r="AG64" s="171" t="s">
        <v>213</v>
      </c>
      <c r="AH64" s="171" t="s">
        <v>218</v>
      </c>
      <c r="AI64" s="171" t="s">
        <v>220</v>
      </c>
      <c r="AJ64" s="171" t="s">
        <v>218</v>
      </c>
      <c r="AQ64" s="193" t="s">
        <v>176</v>
      </c>
      <c r="AR64" s="172">
        <v>2018</v>
      </c>
      <c r="AS64" s="95">
        <v>2019</v>
      </c>
      <c r="AT64" s="95">
        <v>2020</v>
      </c>
      <c r="AU64" s="95">
        <v>2021</v>
      </c>
      <c r="AV64" s="95">
        <v>2022</v>
      </c>
      <c r="AW64" s="95">
        <v>2023</v>
      </c>
      <c r="AX64" s="95">
        <v>2024</v>
      </c>
      <c r="AY64" s="95">
        <v>2025</v>
      </c>
      <c r="AZ64" s="95">
        <v>2026</v>
      </c>
      <c r="BA64" s="95">
        <v>2027</v>
      </c>
      <c r="BB64" s="95">
        <v>2028</v>
      </c>
      <c r="BC64" s="95">
        <v>2029</v>
      </c>
      <c r="BD64" s="95">
        <v>2030</v>
      </c>
      <c r="BE64" s="95">
        <v>2031</v>
      </c>
      <c r="BF64" s="95">
        <v>2032</v>
      </c>
      <c r="BG64" s="95">
        <v>2033</v>
      </c>
      <c r="BH64" s="95">
        <v>2034</v>
      </c>
      <c r="BI64" s="96" t="s">
        <v>49</v>
      </c>
    </row>
    <row r="65" spans="1:62" ht="29.25">
      <c r="A65" s="81" t="s">
        <v>187</v>
      </c>
      <c r="B65" s="155" t="s">
        <v>177</v>
      </c>
      <c r="C65" s="104">
        <v>38.49</v>
      </c>
      <c r="D65" s="105">
        <v>0</v>
      </c>
      <c r="E65" s="105">
        <v>0</v>
      </c>
      <c r="F65" s="105">
        <v>0</v>
      </c>
      <c r="G65" s="105">
        <v>0</v>
      </c>
      <c r="H65" s="105">
        <v>0</v>
      </c>
      <c r="I65" s="105">
        <v>0</v>
      </c>
      <c r="J65" s="105">
        <v>0</v>
      </c>
      <c r="K65" s="105">
        <v>0</v>
      </c>
      <c r="L65" s="105">
        <v>0</v>
      </c>
      <c r="M65" s="105">
        <v>0</v>
      </c>
      <c r="N65" s="105">
        <v>0</v>
      </c>
      <c r="O65" s="105">
        <v>0</v>
      </c>
      <c r="P65" s="105"/>
      <c r="Q65" s="103"/>
      <c r="R65" s="103"/>
      <c r="S65" s="103"/>
      <c r="T65" s="103"/>
      <c r="U65" s="105">
        <f aca="true" t="shared" si="62" ref="U65:U80">SUM(D65:T65)</f>
        <v>0</v>
      </c>
      <c r="V65" s="28"/>
      <c r="W65" s="81" t="s">
        <v>187</v>
      </c>
      <c r="X65" s="155" t="s">
        <v>177</v>
      </c>
      <c r="Y65" s="222">
        <f>U65</f>
        <v>0</v>
      </c>
      <c r="Z65" s="173">
        <f>C65</f>
        <v>38.49</v>
      </c>
      <c r="AA65" s="158">
        <f>ROUND(Y65*Z65,2)</f>
        <v>0</v>
      </c>
      <c r="AB65" s="120">
        <f>ROUND(Y65/Y80%,12)</f>
        <v>0</v>
      </c>
      <c r="AC65" s="121">
        <f>ROUND(AC81*AB65%,2)</f>
        <v>0</v>
      </c>
      <c r="AD65" s="121">
        <f>AA65-AC65</f>
        <v>0</v>
      </c>
      <c r="AE65" s="174">
        <f aca="true" t="shared" si="63" ref="AE65:AE71">IF(AC65=0,0,ROUND(AD65/Y65,12))</f>
        <v>0</v>
      </c>
      <c r="AF65" s="122">
        <f>ROUND(Y65*AE65,2)</f>
        <v>0</v>
      </c>
      <c r="AG65" s="121">
        <f>ROUND(AF65/AF80%,12)</f>
        <v>0</v>
      </c>
      <c r="AH65" s="122">
        <f>ROUND(AH81*AG65%,2)</f>
        <v>0</v>
      </c>
      <c r="AI65" s="225">
        <f>IF(AG65=0,0,ROUND(AH65/Y65,12))</f>
        <v>0</v>
      </c>
      <c r="AJ65" s="123">
        <f>ROUND(Y65*AI65,2)</f>
        <v>0</v>
      </c>
      <c r="AP65" s="81" t="s">
        <v>187</v>
      </c>
      <c r="AQ65" s="176" t="s">
        <v>177</v>
      </c>
      <c r="AR65" s="177">
        <f aca="true" t="shared" si="64" ref="AR65:AR79">D65</f>
        <v>0</v>
      </c>
      <c r="AS65" s="173">
        <f aca="true" t="shared" si="65" ref="AS65:AS79">E65</f>
        <v>0</v>
      </c>
      <c r="AT65" s="173">
        <f aca="true" t="shared" si="66" ref="AT65:AT79">F65</f>
        <v>0</v>
      </c>
      <c r="AU65" s="173">
        <f aca="true" t="shared" si="67" ref="AU65:AU79">G65</f>
        <v>0</v>
      </c>
      <c r="AV65" s="173">
        <f aca="true" t="shared" si="68" ref="AV65:AV79">H65</f>
        <v>0</v>
      </c>
      <c r="AW65" s="173">
        <f aca="true" t="shared" si="69" ref="AW65:AW79">I65</f>
        <v>0</v>
      </c>
      <c r="AX65" s="173">
        <f aca="true" t="shared" si="70" ref="AX65:AX79">J65</f>
        <v>0</v>
      </c>
      <c r="AY65" s="173">
        <f aca="true" t="shared" si="71" ref="AY65:AY79">K65</f>
        <v>0</v>
      </c>
      <c r="AZ65" s="173">
        <f aca="true" t="shared" si="72" ref="AZ65:AZ79">L65</f>
        <v>0</v>
      </c>
      <c r="BA65" s="173">
        <f aca="true" t="shared" si="73" ref="BA65:BA79">M65</f>
        <v>0</v>
      </c>
      <c r="BB65" s="173">
        <f aca="true" t="shared" si="74" ref="BB65:BB79">N65</f>
        <v>0</v>
      </c>
      <c r="BC65" s="173">
        <f aca="true" t="shared" si="75" ref="BC65:BC79">O65</f>
        <v>0</v>
      </c>
      <c r="BD65" s="173">
        <f aca="true" t="shared" si="76" ref="BD65:BD79">P65</f>
        <v>0</v>
      </c>
      <c r="BE65" s="173">
        <f aca="true" t="shared" si="77" ref="BE65:BE79">Q65</f>
        <v>0</v>
      </c>
      <c r="BF65" s="173">
        <f aca="true" t="shared" si="78" ref="BF65:BF79">R65</f>
        <v>0</v>
      </c>
      <c r="BG65" s="173">
        <f aca="true" t="shared" si="79" ref="BG65:BG79">S65</f>
        <v>0</v>
      </c>
      <c r="BH65" s="173">
        <f aca="true" t="shared" si="80" ref="BH65:BH79">T65</f>
        <v>0</v>
      </c>
      <c r="BI65" s="158">
        <f>SUM(AR65:BH65)</f>
        <v>0</v>
      </c>
      <c r="BJ65" s="46">
        <f aca="true" t="shared" si="81" ref="BJ65:BJ80">BI65-U65</f>
        <v>0</v>
      </c>
    </row>
    <row r="66" spans="1:62" ht="29.25">
      <c r="A66" s="82" t="s">
        <v>187</v>
      </c>
      <c r="B66" s="156" t="s">
        <v>178</v>
      </c>
      <c r="C66" s="104">
        <v>60.1</v>
      </c>
      <c r="D66" s="105">
        <v>0</v>
      </c>
      <c r="E66" s="105">
        <v>0</v>
      </c>
      <c r="F66" s="105">
        <v>0</v>
      </c>
      <c r="G66" s="105">
        <v>0</v>
      </c>
      <c r="H66" s="105">
        <v>0</v>
      </c>
      <c r="I66" s="105">
        <v>0</v>
      </c>
      <c r="J66" s="105">
        <v>0</v>
      </c>
      <c r="K66" s="105">
        <v>0</v>
      </c>
      <c r="L66" s="105">
        <v>0</v>
      </c>
      <c r="M66" s="105">
        <v>0</v>
      </c>
      <c r="N66" s="105">
        <v>0</v>
      </c>
      <c r="O66" s="105">
        <v>0</v>
      </c>
      <c r="P66" s="105"/>
      <c r="Q66" s="103"/>
      <c r="R66" s="103"/>
      <c r="S66" s="103"/>
      <c r="T66" s="103"/>
      <c r="U66" s="105">
        <f t="shared" si="62"/>
        <v>0</v>
      </c>
      <c r="V66" s="28"/>
      <c r="W66" s="82" t="s">
        <v>187</v>
      </c>
      <c r="X66" s="156" t="s">
        <v>178</v>
      </c>
      <c r="Y66" s="223">
        <f>U66</f>
        <v>0</v>
      </c>
      <c r="Z66" s="178">
        <f aca="true" t="shared" si="82" ref="Z66:Z79">C66</f>
        <v>60.1</v>
      </c>
      <c r="AA66" s="159">
        <f aca="true" t="shared" si="83" ref="AA66:AA79">ROUND(Y66*Z66,2)</f>
        <v>0</v>
      </c>
      <c r="AB66" s="124">
        <f>ROUND(Y66/Y80%,12)</f>
        <v>0</v>
      </c>
      <c r="AC66" s="103">
        <f>ROUND(AC81*AB66%,2)</f>
        <v>0</v>
      </c>
      <c r="AD66" s="103">
        <f aca="true" t="shared" si="84" ref="AD66:AD79">AA66-AC66</f>
        <v>0</v>
      </c>
      <c r="AE66" s="179">
        <f t="shared" si="63"/>
        <v>0</v>
      </c>
      <c r="AF66" s="106">
        <f aca="true" t="shared" si="85" ref="AF66:AF79">ROUND(Y66*AE66,2)</f>
        <v>0</v>
      </c>
      <c r="AG66" s="103">
        <f>ROUND(AF66/AF80%,12)</f>
        <v>0</v>
      </c>
      <c r="AH66" s="106">
        <f>ROUND(AH81*AG66%,2)</f>
        <v>0</v>
      </c>
      <c r="AI66" s="226">
        <f aca="true" t="shared" si="86" ref="AI66:AI79">IF(AG66=0,0,ROUND(AH66/Y66,12))</f>
        <v>0</v>
      </c>
      <c r="AJ66" s="125">
        <f aca="true" t="shared" si="87" ref="AJ66:AJ79">ROUND(Y66*AI66,2)</f>
        <v>0</v>
      </c>
      <c r="AP66" s="82" t="s">
        <v>187</v>
      </c>
      <c r="AQ66" s="181" t="s">
        <v>178</v>
      </c>
      <c r="AR66" s="182">
        <f t="shared" si="64"/>
        <v>0</v>
      </c>
      <c r="AS66" s="178">
        <f t="shared" si="65"/>
        <v>0</v>
      </c>
      <c r="AT66" s="178">
        <f t="shared" si="66"/>
        <v>0</v>
      </c>
      <c r="AU66" s="178">
        <f t="shared" si="67"/>
        <v>0</v>
      </c>
      <c r="AV66" s="178">
        <f t="shared" si="68"/>
        <v>0</v>
      </c>
      <c r="AW66" s="178">
        <f t="shared" si="69"/>
        <v>0</v>
      </c>
      <c r="AX66" s="178">
        <f t="shared" si="70"/>
        <v>0</v>
      </c>
      <c r="AY66" s="178">
        <f t="shared" si="71"/>
        <v>0</v>
      </c>
      <c r="AZ66" s="178">
        <f t="shared" si="72"/>
        <v>0</v>
      </c>
      <c r="BA66" s="178">
        <f t="shared" si="73"/>
        <v>0</v>
      </c>
      <c r="BB66" s="178">
        <f t="shared" si="74"/>
        <v>0</v>
      </c>
      <c r="BC66" s="178">
        <f t="shared" si="75"/>
        <v>0</v>
      </c>
      <c r="BD66" s="178">
        <f t="shared" si="76"/>
        <v>0</v>
      </c>
      <c r="BE66" s="178">
        <f t="shared" si="77"/>
        <v>0</v>
      </c>
      <c r="BF66" s="178">
        <f t="shared" si="78"/>
        <v>0</v>
      </c>
      <c r="BG66" s="178">
        <f t="shared" si="79"/>
        <v>0</v>
      </c>
      <c r="BH66" s="178">
        <f t="shared" si="80"/>
        <v>0</v>
      </c>
      <c r="BI66" s="159">
        <f aca="true" t="shared" si="88" ref="BI66:BI79">SUM(AR66:BH66)</f>
        <v>0</v>
      </c>
      <c r="BJ66" s="46">
        <f t="shared" si="81"/>
        <v>0</v>
      </c>
    </row>
    <row r="67" spans="1:62" ht="30" thickBot="1">
      <c r="A67" s="83" t="s">
        <v>187</v>
      </c>
      <c r="B67" s="157" t="s">
        <v>179</v>
      </c>
      <c r="C67" s="104">
        <v>97.97</v>
      </c>
      <c r="D67" s="105">
        <v>0</v>
      </c>
      <c r="E67" s="105">
        <v>0</v>
      </c>
      <c r="F67" s="105">
        <v>0</v>
      </c>
      <c r="G67" s="105">
        <v>0</v>
      </c>
      <c r="H67" s="105">
        <v>0</v>
      </c>
      <c r="I67" s="105">
        <v>0</v>
      </c>
      <c r="J67" s="105">
        <v>0</v>
      </c>
      <c r="K67" s="105">
        <v>0</v>
      </c>
      <c r="L67" s="105">
        <v>0</v>
      </c>
      <c r="M67" s="105">
        <v>0</v>
      </c>
      <c r="N67" s="105">
        <v>0</v>
      </c>
      <c r="O67" s="105">
        <v>0</v>
      </c>
      <c r="P67" s="105"/>
      <c r="Q67" s="103"/>
      <c r="R67" s="103"/>
      <c r="S67" s="103"/>
      <c r="T67" s="103"/>
      <c r="U67" s="105">
        <f t="shared" si="62"/>
        <v>0</v>
      </c>
      <c r="V67" s="28"/>
      <c r="W67" s="83" t="s">
        <v>187</v>
      </c>
      <c r="X67" s="157" t="s">
        <v>179</v>
      </c>
      <c r="Y67" s="224">
        <f>U67</f>
        <v>0</v>
      </c>
      <c r="Z67" s="183">
        <f t="shared" si="82"/>
        <v>97.97</v>
      </c>
      <c r="AA67" s="160">
        <f t="shared" si="83"/>
        <v>0</v>
      </c>
      <c r="AB67" s="126">
        <f>ROUND(Y67/Y80%,12)</f>
        <v>0</v>
      </c>
      <c r="AC67" s="127">
        <f>ROUND(AC81*AB67%,2)</f>
        <v>0</v>
      </c>
      <c r="AD67" s="127">
        <f t="shared" si="84"/>
        <v>0</v>
      </c>
      <c r="AE67" s="184">
        <f t="shared" si="63"/>
        <v>0</v>
      </c>
      <c r="AF67" s="128">
        <f t="shared" si="85"/>
        <v>0</v>
      </c>
      <c r="AG67" s="127">
        <f>ROUND(AF67/AF80%,12)</f>
        <v>0</v>
      </c>
      <c r="AH67" s="128">
        <f>ROUND(AH81*AG67%,2)</f>
        <v>0</v>
      </c>
      <c r="AI67" s="227">
        <f t="shared" si="86"/>
        <v>0</v>
      </c>
      <c r="AJ67" s="129">
        <f t="shared" si="87"/>
        <v>0</v>
      </c>
      <c r="AP67" s="83" t="s">
        <v>187</v>
      </c>
      <c r="AQ67" s="186" t="s">
        <v>179</v>
      </c>
      <c r="AR67" s="187">
        <f t="shared" si="64"/>
        <v>0</v>
      </c>
      <c r="AS67" s="183">
        <f t="shared" si="65"/>
        <v>0</v>
      </c>
      <c r="AT67" s="183">
        <f t="shared" si="66"/>
        <v>0</v>
      </c>
      <c r="AU67" s="183">
        <f t="shared" si="67"/>
        <v>0</v>
      </c>
      <c r="AV67" s="183">
        <f t="shared" si="68"/>
        <v>0</v>
      </c>
      <c r="AW67" s="183">
        <f t="shared" si="69"/>
        <v>0</v>
      </c>
      <c r="AX67" s="183">
        <f t="shared" si="70"/>
        <v>0</v>
      </c>
      <c r="AY67" s="183">
        <f t="shared" si="71"/>
        <v>0</v>
      </c>
      <c r="AZ67" s="183">
        <f t="shared" si="72"/>
        <v>0</v>
      </c>
      <c r="BA67" s="183">
        <f t="shared" si="73"/>
        <v>0</v>
      </c>
      <c r="BB67" s="183">
        <f t="shared" si="74"/>
        <v>0</v>
      </c>
      <c r="BC67" s="183">
        <f t="shared" si="75"/>
        <v>0</v>
      </c>
      <c r="BD67" s="183">
        <f t="shared" si="76"/>
        <v>0</v>
      </c>
      <c r="BE67" s="183">
        <f t="shared" si="77"/>
        <v>0</v>
      </c>
      <c r="BF67" s="183">
        <f t="shared" si="78"/>
        <v>0</v>
      </c>
      <c r="BG67" s="183">
        <f t="shared" si="79"/>
        <v>0</v>
      </c>
      <c r="BH67" s="183">
        <f t="shared" si="80"/>
        <v>0</v>
      </c>
      <c r="BI67" s="159">
        <f t="shared" si="88"/>
        <v>0</v>
      </c>
      <c r="BJ67" s="46">
        <f t="shared" si="81"/>
        <v>0</v>
      </c>
    </row>
    <row r="68" spans="1:62" ht="15">
      <c r="A68" s="81" t="s">
        <v>187</v>
      </c>
      <c r="B68" s="155" t="s">
        <v>180</v>
      </c>
      <c r="C68" s="104">
        <v>18.7</v>
      </c>
      <c r="D68" s="105">
        <v>0</v>
      </c>
      <c r="E68" s="105">
        <v>0</v>
      </c>
      <c r="F68" s="105">
        <v>0</v>
      </c>
      <c r="G68" s="105">
        <v>0</v>
      </c>
      <c r="H68" s="105">
        <v>0</v>
      </c>
      <c r="I68" s="105">
        <v>0</v>
      </c>
      <c r="J68" s="105">
        <v>0</v>
      </c>
      <c r="K68" s="105">
        <v>0</v>
      </c>
      <c r="L68" s="105">
        <v>0</v>
      </c>
      <c r="M68" s="105">
        <v>0</v>
      </c>
      <c r="N68" s="105">
        <v>0</v>
      </c>
      <c r="O68" s="105">
        <v>0</v>
      </c>
      <c r="P68" s="105"/>
      <c r="Q68" s="103"/>
      <c r="R68" s="103"/>
      <c r="S68" s="103"/>
      <c r="T68" s="103"/>
      <c r="U68" s="105">
        <f t="shared" si="62"/>
        <v>0</v>
      </c>
      <c r="V68" s="28"/>
      <c r="W68" s="81" t="s">
        <v>187</v>
      </c>
      <c r="X68" s="155" t="s">
        <v>180</v>
      </c>
      <c r="Y68" s="222">
        <f aca="true" t="shared" si="89" ref="Y68:Y79">U68</f>
        <v>0</v>
      </c>
      <c r="Z68" s="173">
        <f t="shared" si="82"/>
        <v>18.7</v>
      </c>
      <c r="AA68" s="158">
        <f t="shared" si="83"/>
        <v>0</v>
      </c>
      <c r="AB68" s="120">
        <f>ROUND(Y68/Y80%,12)</f>
        <v>0</v>
      </c>
      <c r="AC68" s="121">
        <f>ROUND(AC81*AB68%,2)</f>
        <v>0</v>
      </c>
      <c r="AD68" s="121">
        <f t="shared" si="84"/>
        <v>0</v>
      </c>
      <c r="AE68" s="174">
        <f t="shared" si="63"/>
        <v>0</v>
      </c>
      <c r="AF68" s="122">
        <f t="shared" si="85"/>
        <v>0</v>
      </c>
      <c r="AG68" s="121">
        <f>ROUND(AF68/AF80%,12)</f>
        <v>0</v>
      </c>
      <c r="AH68" s="122">
        <f>ROUND(AH81*AG68%,2)</f>
        <v>0</v>
      </c>
      <c r="AI68" s="225">
        <f t="shared" si="86"/>
        <v>0</v>
      </c>
      <c r="AJ68" s="123">
        <f t="shared" si="87"/>
        <v>0</v>
      </c>
      <c r="AP68" s="81" t="s">
        <v>187</v>
      </c>
      <c r="AQ68" s="176" t="s">
        <v>180</v>
      </c>
      <c r="AR68" s="177">
        <f t="shared" si="64"/>
        <v>0</v>
      </c>
      <c r="AS68" s="173">
        <f t="shared" si="65"/>
        <v>0</v>
      </c>
      <c r="AT68" s="173">
        <f t="shared" si="66"/>
        <v>0</v>
      </c>
      <c r="AU68" s="173">
        <f t="shared" si="67"/>
        <v>0</v>
      </c>
      <c r="AV68" s="173">
        <f t="shared" si="68"/>
        <v>0</v>
      </c>
      <c r="AW68" s="173">
        <f t="shared" si="69"/>
        <v>0</v>
      </c>
      <c r="AX68" s="173">
        <f t="shared" si="70"/>
        <v>0</v>
      </c>
      <c r="AY68" s="173">
        <f t="shared" si="71"/>
        <v>0</v>
      </c>
      <c r="AZ68" s="173">
        <f t="shared" si="72"/>
        <v>0</v>
      </c>
      <c r="BA68" s="173">
        <f t="shared" si="73"/>
        <v>0</v>
      </c>
      <c r="BB68" s="173">
        <f t="shared" si="74"/>
        <v>0</v>
      </c>
      <c r="BC68" s="173">
        <f t="shared" si="75"/>
        <v>0</v>
      </c>
      <c r="BD68" s="173">
        <f t="shared" si="76"/>
        <v>0</v>
      </c>
      <c r="BE68" s="173">
        <f t="shared" si="77"/>
        <v>0</v>
      </c>
      <c r="BF68" s="173">
        <f t="shared" si="78"/>
        <v>0</v>
      </c>
      <c r="BG68" s="173">
        <f t="shared" si="79"/>
        <v>0</v>
      </c>
      <c r="BH68" s="173">
        <f t="shared" si="80"/>
        <v>0</v>
      </c>
      <c r="BI68" s="158">
        <f t="shared" si="88"/>
        <v>0</v>
      </c>
      <c r="BJ68" s="46">
        <f t="shared" si="81"/>
        <v>0</v>
      </c>
    </row>
    <row r="69" spans="1:62" ht="15">
      <c r="A69" s="82" t="s">
        <v>187</v>
      </c>
      <c r="B69" s="156" t="s">
        <v>181</v>
      </c>
      <c r="C69" s="104">
        <v>40.5</v>
      </c>
      <c r="D69" s="105">
        <v>0</v>
      </c>
      <c r="E69" s="105">
        <v>0</v>
      </c>
      <c r="F69" s="105">
        <v>0</v>
      </c>
      <c r="G69" s="105">
        <v>0</v>
      </c>
      <c r="H69" s="105">
        <v>0</v>
      </c>
      <c r="I69" s="105">
        <v>0</v>
      </c>
      <c r="J69" s="105">
        <v>0</v>
      </c>
      <c r="K69" s="105">
        <v>0</v>
      </c>
      <c r="L69" s="105">
        <v>0</v>
      </c>
      <c r="M69" s="105">
        <v>0</v>
      </c>
      <c r="N69" s="105">
        <v>0</v>
      </c>
      <c r="O69" s="105">
        <v>0</v>
      </c>
      <c r="P69" s="105"/>
      <c r="Q69" s="103"/>
      <c r="R69" s="103"/>
      <c r="S69" s="103"/>
      <c r="T69" s="103"/>
      <c r="U69" s="105">
        <f t="shared" si="62"/>
        <v>0</v>
      </c>
      <c r="V69" s="28"/>
      <c r="W69" s="82" t="s">
        <v>187</v>
      </c>
      <c r="X69" s="156" t="s">
        <v>181</v>
      </c>
      <c r="Y69" s="223">
        <f t="shared" si="89"/>
        <v>0</v>
      </c>
      <c r="Z69" s="178">
        <f t="shared" si="82"/>
        <v>40.5</v>
      </c>
      <c r="AA69" s="159">
        <f t="shared" si="83"/>
        <v>0</v>
      </c>
      <c r="AB69" s="124">
        <f>ROUND(Y69/Y80%,12)</f>
        <v>0</v>
      </c>
      <c r="AC69" s="103">
        <f>ROUND(AC81*AB69%,2)</f>
        <v>0</v>
      </c>
      <c r="AD69" s="103">
        <f t="shared" si="84"/>
        <v>0</v>
      </c>
      <c r="AE69" s="179">
        <f t="shared" si="63"/>
        <v>0</v>
      </c>
      <c r="AF69" s="106">
        <f t="shared" si="85"/>
        <v>0</v>
      </c>
      <c r="AG69" s="103">
        <f>ROUND(AF69/AF80%,12)</f>
        <v>0</v>
      </c>
      <c r="AH69" s="106">
        <f>ROUND(AH81*AG69%,2)</f>
        <v>0</v>
      </c>
      <c r="AI69" s="226">
        <f t="shared" si="86"/>
        <v>0</v>
      </c>
      <c r="AJ69" s="125">
        <f t="shared" si="87"/>
        <v>0</v>
      </c>
      <c r="AP69" s="82" t="s">
        <v>187</v>
      </c>
      <c r="AQ69" s="181" t="s">
        <v>181</v>
      </c>
      <c r="AR69" s="182">
        <f t="shared" si="64"/>
        <v>0</v>
      </c>
      <c r="AS69" s="178">
        <f t="shared" si="65"/>
        <v>0</v>
      </c>
      <c r="AT69" s="178">
        <f t="shared" si="66"/>
        <v>0</v>
      </c>
      <c r="AU69" s="178">
        <f t="shared" si="67"/>
        <v>0</v>
      </c>
      <c r="AV69" s="178">
        <f t="shared" si="68"/>
        <v>0</v>
      </c>
      <c r="AW69" s="178">
        <f t="shared" si="69"/>
        <v>0</v>
      </c>
      <c r="AX69" s="178">
        <f t="shared" si="70"/>
        <v>0</v>
      </c>
      <c r="AY69" s="178">
        <f t="shared" si="71"/>
        <v>0</v>
      </c>
      <c r="AZ69" s="178">
        <f t="shared" si="72"/>
        <v>0</v>
      </c>
      <c r="BA69" s="178">
        <f t="shared" si="73"/>
        <v>0</v>
      </c>
      <c r="BB69" s="178">
        <f t="shared" si="74"/>
        <v>0</v>
      </c>
      <c r="BC69" s="178">
        <f t="shared" si="75"/>
        <v>0</v>
      </c>
      <c r="BD69" s="178">
        <f t="shared" si="76"/>
        <v>0</v>
      </c>
      <c r="BE69" s="178">
        <f t="shared" si="77"/>
        <v>0</v>
      </c>
      <c r="BF69" s="178">
        <f t="shared" si="78"/>
        <v>0</v>
      </c>
      <c r="BG69" s="178">
        <f t="shared" si="79"/>
        <v>0</v>
      </c>
      <c r="BH69" s="178">
        <f t="shared" si="80"/>
        <v>0</v>
      </c>
      <c r="BI69" s="159">
        <f t="shared" si="88"/>
        <v>0</v>
      </c>
      <c r="BJ69" s="46">
        <f t="shared" si="81"/>
        <v>0</v>
      </c>
    </row>
    <row r="70" spans="1:62" ht="15">
      <c r="A70" s="82" t="s">
        <v>187</v>
      </c>
      <c r="B70" s="156" t="s">
        <v>186</v>
      </c>
      <c r="C70" s="104">
        <v>90.5</v>
      </c>
      <c r="D70" s="105">
        <v>0</v>
      </c>
      <c r="E70" s="105">
        <v>0</v>
      </c>
      <c r="F70" s="105">
        <v>0</v>
      </c>
      <c r="G70" s="105">
        <v>0</v>
      </c>
      <c r="H70" s="105">
        <v>0</v>
      </c>
      <c r="I70" s="105">
        <v>0</v>
      </c>
      <c r="J70" s="105">
        <v>0</v>
      </c>
      <c r="K70" s="105">
        <v>0</v>
      </c>
      <c r="L70" s="105">
        <v>0</v>
      </c>
      <c r="M70" s="105">
        <v>0</v>
      </c>
      <c r="N70" s="105">
        <v>0</v>
      </c>
      <c r="O70" s="105">
        <v>0</v>
      </c>
      <c r="P70" s="105"/>
      <c r="Q70" s="103"/>
      <c r="R70" s="103"/>
      <c r="S70" s="103"/>
      <c r="T70" s="103"/>
      <c r="U70" s="105">
        <f t="shared" si="62"/>
        <v>0</v>
      </c>
      <c r="V70" s="28"/>
      <c r="W70" s="82" t="s">
        <v>187</v>
      </c>
      <c r="X70" s="156" t="s">
        <v>186</v>
      </c>
      <c r="Y70" s="223">
        <f t="shared" si="89"/>
        <v>0</v>
      </c>
      <c r="Z70" s="178">
        <f t="shared" si="82"/>
        <v>90.5</v>
      </c>
      <c r="AA70" s="159">
        <f t="shared" si="83"/>
        <v>0</v>
      </c>
      <c r="AB70" s="124">
        <f>ROUND(Y70/Y80%,12)</f>
        <v>0</v>
      </c>
      <c r="AC70" s="103">
        <f>ROUND(AC81*AB70%,2)</f>
        <v>0</v>
      </c>
      <c r="AD70" s="103">
        <f t="shared" si="84"/>
        <v>0</v>
      </c>
      <c r="AE70" s="179">
        <f t="shared" si="63"/>
        <v>0</v>
      </c>
      <c r="AF70" s="106">
        <f t="shared" si="85"/>
        <v>0</v>
      </c>
      <c r="AG70" s="103">
        <f>ROUND(AF70/AF80%,12)</f>
        <v>0</v>
      </c>
      <c r="AH70" s="106">
        <f>ROUND(AH81*AG70%,2)</f>
        <v>0</v>
      </c>
      <c r="AI70" s="226">
        <f t="shared" si="86"/>
        <v>0</v>
      </c>
      <c r="AJ70" s="125">
        <f t="shared" si="87"/>
        <v>0</v>
      </c>
      <c r="AP70" s="82" t="s">
        <v>187</v>
      </c>
      <c r="AQ70" s="181" t="s">
        <v>186</v>
      </c>
      <c r="AR70" s="182">
        <f t="shared" si="64"/>
        <v>0</v>
      </c>
      <c r="AS70" s="178">
        <f t="shared" si="65"/>
        <v>0</v>
      </c>
      <c r="AT70" s="178">
        <f t="shared" si="66"/>
        <v>0</v>
      </c>
      <c r="AU70" s="178">
        <f t="shared" si="67"/>
        <v>0</v>
      </c>
      <c r="AV70" s="178">
        <f t="shared" si="68"/>
        <v>0</v>
      </c>
      <c r="AW70" s="178">
        <f t="shared" si="69"/>
        <v>0</v>
      </c>
      <c r="AX70" s="178">
        <f t="shared" si="70"/>
        <v>0</v>
      </c>
      <c r="AY70" s="178">
        <f t="shared" si="71"/>
        <v>0</v>
      </c>
      <c r="AZ70" s="178">
        <f t="shared" si="72"/>
        <v>0</v>
      </c>
      <c r="BA70" s="178">
        <f t="shared" si="73"/>
        <v>0</v>
      </c>
      <c r="BB70" s="178">
        <f t="shared" si="74"/>
        <v>0</v>
      </c>
      <c r="BC70" s="178">
        <f t="shared" si="75"/>
        <v>0</v>
      </c>
      <c r="BD70" s="178">
        <f t="shared" si="76"/>
        <v>0</v>
      </c>
      <c r="BE70" s="178">
        <f t="shared" si="77"/>
        <v>0</v>
      </c>
      <c r="BF70" s="178">
        <f t="shared" si="78"/>
        <v>0</v>
      </c>
      <c r="BG70" s="178">
        <f t="shared" si="79"/>
        <v>0</v>
      </c>
      <c r="BH70" s="178">
        <f t="shared" si="80"/>
        <v>0</v>
      </c>
      <c r="BI70" s="159">
        <f t="shared" si="88"/>
        <v>0</v>
      </c>
      <c r="BJ70" s="46">
        <f t="shared" si="81"/>
        <v>0</v>
      </c>
    </row>
    <row r="71" spans="1:62" ht="30" thickBot="1">
      <c r="A71" s="83" t="s">
        <v>187</v>
      </c>
      <c r="B71" s="157" t="s">
        <v>189</v>
      </c>
      <c r="C71" s="104">
        <v>155.5</v>
      </c>
      <c r="D71" s="105">
        <v>0</v>
      </c>
      <c r="E71" s="105">
        <v>0</v>
      </c>
      <c r="F71" s="105">
        <v>0</v>
      </c>
      <c r="G71" s="105">
        <v>0</v>
      </c>
      <c r="H71" s="105">
        <v>0</v>
      </c>
      <c r="I71" s="105">
        <v>0</v>
      </c>
      <c r="J71" s="105">
        <v>0</v>
      </c>
      <c r="K71" s="105">
        <v>0</v>
      </c>
      <c r="L71" s="105">
        <v>0</v>
      </c>
      <c r="M71" s="105">
        <v>0</v>
      </c>
      <c r="N71" s="105">
        <v>0</v>
      </c>
      <c r="O71" s="105">
        <v>0</v>
      </c>
      <c r="P71" s="105"/>
      <c r="Q71" s="103"/>
      <c r="R71" s="103"/>
      <c r="S71" s="103"/>
      <c r="T71" s="103"/>
      <c r="U71" s="105">
        <f t="shared" si="62"/>
        <v>0</v>
      </c>
      <c r="V71" s="28"/>
      <c r="W71" s="83" t="s">
        <v>187</v>
      </c>
      <c r="X71" s="157" t="s">
        <v>189</v>
      </c>
      <c r="Y71" s="224">
        <f t="shared" si="89"/>
        <v>0</v>
      </c>
      <c r="Z71" s="183">
        <f t="shared" si="82"/>
        <v>155.5</v>
      </c>
      <c r="AA71" s="160">
        <f t="shared" si="83"/>
        <v>0</v>
      </c>
      <c r="AB71" s="126">
        <f>ROUND(Y71/Y80%,12)</f>
        <v>0</v>
      </c>
      <c r="AC71" s="127">
        <f>ROUND(AC81*AB71%,2)</f>
        <v>0</v>
      </c>
      <c r="AD71" s="127">
        <f t="shared" si="84"/>
        <v>0</v>
      </c>
      <c r="AE71" s="184">
        <f t="shared" si="63"/>
        <v>0</v>
      </c>
      <c r="AF71" s="128">
        <f t="shared" si="85"/>
        <v>0</v>
      </c>
      <c r="AG71" s="127">
        <f>ROUND(AF71/AF80%,12)</f>
        <v>0</v>
      </c>
      <c r="AH71" s="128">
        <f>ROUND(AH81*AG71%,2)</f>
        <v>0</v>
      </c>
      <c r="AI71" s="227">
        <f t="shared" si="86"/>
        <v>0</v>
      </c>
      <c r="AJ71" s="129">
        <f t="shared" si="87"/>
        <v>0</v>
      </c>
      <c r="AP71" s="83" t="s">
        <v>187</v>
      </c>
      <c r="AQ71" s="186" t="s">
        <v>189</v>
      </c>
      <c r="AR71" s="187">
        <f t="shared" si="64"/>
        <v>0</v>
      </c>
      <c r="AS71" s="183">
        <f t="shared" si="65"/>
        <v>0</v>
      </c>
      <c r="AT71" s="183">
        <f t="shared" si="66"/>
        <v>0</v>
      </c>
      <c r="AU71" s="183">
        <f t="shared" si="67"/>
        <v>0</v>
      </c>
      <c r="AV71" s="183">
        <f t="shared" si="68"/>
        <v>0</v>
      </c>
      <c r="AW71" s="183">
        <f t="shared" si="69"/>
        <v>0</v>
      </c>
      <c r="AX71" s="183">
        <f t="shared" si="70"/>
        <v>0</v>
      </c>
      <c r="AY71" s="183">
        <f t="shared" si="71"/>
        <v>0</v>
      </c>
      <c r="AZ71" s="183">
        <f t="shared" si="72"/>
        <v>0</v>
      </c>
      <c r="BA71" s="183">
        <f t="shared" si="73"/>
        <v>0</v>
      </c>
      <c r="BB71" s="183">
        <f t="shared" si="74"/>
        <v>0</v>
      </c>
      <c r="BC71" s="183">
        <f t="shared" si="75"/>
        <v>0</v>
      </c>
      <c r="BD71" s="183">
        <f t="shared" si="76"/>
        <v>0</v>
      </c>
      <c r="BE71" s="183">
        <f t="shared" si="77"/>
        <v>0</v>
      </c>
      <c r="BF71" s="183">
        <f t="shared" si="78"/>
        <v>0</v>
      </c>
      <c r="BG71" s="183">
        <f t="shared" si="79"/>
        <v>0</v>
      </c>
      <c r="BH71" s="183">
        <f t="shared" si="80"/>
        <v>0</v>
      </c>
      <c r="BI71" s="159">
        <f t="shared" si="88"/>
        <v>0</v>
      </c>
      <c r="BJ71" s="46">
        <f t="shared" si="81"/>
        <v>0</v>
      </c>
    </row>
    <row r="72" spans="1:62" ht="15">
      <c r="A72" s="81" t="s">
        <v>187</v>
      </c>
      <c r="B72" s="155" t="s">
        <v>184</v>
      </c>
      <c r="C72" s="104">
        <v>18.7</v>
      </c>
      <c r="D72" s="105">
        <v>0</v>
      </c>
      <c r="E72" s="105">
        <v>0</v>
      </c>
      <c r="F72" s="105">
        <v>0</v>
      </c>
      <c r="G72" s="105">
        <v>0</v>
      </c>
      <c r="H72" s="105">
        <v>0</v>
      </c>
      <c r="I72" s="105">
        <v>0</v>
      </c>
      <c r="J72" s="105">
        <v>0</v>
      </c>
      <c r="K72" s="105">
        <v>0</v>
      </c>
      <c r="L72" s="105">
        <v>0</v>
      </c>
      <c r="M72" s="105">
        <v>0</v>
      </c>
      <c r="N72" s="105">
        <v>0</v>
      </c>
      <c r="O72" s="105">
        <v>0</v>
      </c>
      <c r="P72" s="105"/>
      <c r="Q72" s="103"/>
      <c r="R72" s="103"/>
      <c r="S72" s="103"/>
      <c r="T72" s="103"/>
      <c r="U72" s="105">
        <f t="shared" si="62"/>
        <v>0</v>
      </c>
      <c r="V72" s="28"/>
      <c r="W72" s="81" t="s">
        <v>187</v>
      </c>
      <c r="X72" s="155" t="s">
        <v>184</v>
      </c>
      <c r="Y72" s="222">
        <f t="shared" si="89"/>
        <v>0</v>
      </c>
      <c r="Z72" s="173">
        <f t="shared" si="82"/>
        <v>18.7</v>
      </c>
      <c r="AA72" s="158">
        <f t="shared" si="83"/>
        <v>0</v>
      </c>
      <c r="AB72" s="120">
        <f>ROUND(Y72/Y80%,12)</f>
        <v>0</v>
      </c>
      <c r="AC72" s="121">
        <f>ROUND(AC81*AB72%,2)</f>
        <v>0</v>
      </c>
      <c r="AD72" s="121">
        <f t="shared" si="84"/>
        <v>0</v>
      </c>
      <c r="AE72" s="174">
        <f>IF(AC72=0,0,ROUND(AD72/Y72,12))</f>
        <v>0</v>
      </c>
      <c r="AF72" s="122">
        <f t="shared" si="85"/>
        <v>0</v>
      </c>
      <c r="AG72" s="121">
        <f>ROUND(AF72/AF80%,12)</f>
        <v>0</v>
      </c>
      <c r="AH72" s="122">
        <f>ROUND(AH81*AG72%,2)</f>
        <v>0</v>
      </c>
      <c r="AI72" s="225">
        <f t="shared" si="86"/>
        <v>0</v>
      </c>
      <c r="AJ72" s="123">
        <f t="shared" si="87"/>
        <v>0</v>
      </c>
      <c r="AP72" s="81" t="s">
        <v>187</v>
      </c>
      <c r="AQ72" s="176" t="s">
        <v>184</v>
      </c>
      <c r="AR72" s="177">
        <f t="shared" si="64"/>
        <v>0</v>
      </c>
      <c r="AS72" s="173">
        <f t="shared" si="65"/>
        <v>0</v>
      </c>
      <c r="AT72" s="173">
        <f t="shared" si="66"/>
        <v>0</v>
      </c>
      <c r="AU72" s="173">
        <f t="shared" si="67"/>
        <v>0</v>
      </c>
      <c r="AV72" s="173">
        <f t="shared" si="68"/>
        <v>0</v>
      </c>
      <c r="AW72" s="173">
        <f t="shared" si="69"/>
        <v>0</v>
      </c>
      <c r="AX72" s="173">
        <f t="shared" si="70"/>
        <v>0</v>
      </c>
      <c r="AY72" s="173">
        <f t="shared" si="71"/>
        <v>0</v>
      </c>
      <c r="AZ72" s="173">
        <f t="shared" si="72"/>
        <v>0</v>
      </c>
      <c r="BA72" s="173">
        <f t="shared" si="73"/>
        <v>0</v>
      </c>
      <c r="BB72" s="173">
        <f t="shared" si="74"/>
        <v>0</v>
      </c>
      <c r="BC72" s="173">
        <f t="shared" si="75"/>
        <v>0</v>
      </c>
      <c r="BD72" s="173">
        <f t="shared" si="76"/>
        <v>0</v>
      </c>
      <c r="BE72" s="173">
        <f t="shared" si="77"/>
        <v>0</v>
      </c>
      <c r="BF72" s="173">
        <f t="shared" si="78"/>
        <v>0</v>
      </c>
      <c r="BG72" s="173">
        <f t="shared" si="79"/>
        <v>0</v>
      </c>
      <c r="BH72" s="173">
        <f t="shared" si="80"/>
        <v>0</v>
      </c>
      <c r="BI72" s="158">
        <f t="shared" si="88"/>
        <v>0</v>
      </c>
      <c r="BJ72" s="46">
        <f t="shared" si="81"/>
        <v>0</v>
      </c>
    </row>
    <row r="73" spans="1:62" ht="15">
      <c r="A73" s="82" t="s">
        <v>187</v>
      </c>
      <c r="B73" s="156" t="s">
        <v>185</v>
      </c>
      <c r="C73" s="104">
        <v>40.5</v>
      </c>
      <c r="D73" s="105">
        <v>0</v>
      </c>
      <c r="E73" s="105">
        <v>0</v>
      </c>
      <c r="F73" s="105">
        <v>0</v>
      </c>
      <c r="G73" s="105">
        <v>0</v>
      </c>
      <c r="H73" s="105">
        <v>0</v>
      </c>
      <c r="I73" s="105">
        <v>0</v>
      </c>
      <c r="J73" s="105">
        <v>0</v>
      </c>
      <c r="K73" s="105">
        <v>0</v>
      </c>
      <c r="L73" s="105">
        <v>0</v>
      </c>
      <c r="M73" s="105">
        <v>0</v>
      </c>
      <c r="N73" s="105">
        <v>0</v>
      </c>
      <c r="O73" s="105">
        <v>0</v>
      </c>
      <c r="P73" s="105"/>
      <c r="Q73" s="103"/>
      <c r="R73" s="103"/>
      <c r="S73" s="103"/>
      <c r="T73" s="103"/>
      <c r="U73" s="105">
        <f t="shared" si="62"/>
        <v>0</v>
      </c>
      <c r="V73" s="28"/>
      <c r="W73" s="82" t="s">
        <v>187</v>
      </c>
      <c r="X73" s="156" t="s">
        <v>185</v>
      </c>
      <c r="Y73" s="223">
        <f t="shared" si="89"/>
        <v>0</v>
      </c>
      <c r="Z73" s="178">
        <f t="shared" si="82"/>
        <v>40.5</v>
      </c>
      <c r="AA73" s="159">
        <f t="shared" si="83"/>
        <v>0</v>
      </c>
      <c r="AB73" s="124">
        <f>ROUND(Y73/Y80%,12)</f>
        <v>0</v>
      </c>
      <c r="AC73" s="103">
        <f>ROUND(AC81*AB73%,2)</f>
        <v>0</v>
      </c>
      <c r="AD73" s="103">
        <f t="shared" si="84"/>
        <v>0</v>
      </c>
      <c r="AE73" s="179">
        <f aca="true" t="shared" si="90" ref="AE73:AE79">IF(AC73=0,0,ROUND(AD73/Y73,12))</f>
        <v>0</v>
      </c>
      <c r="AF73" s="106">
        <f t="shared" si="85"/>
        <v>0</v>
      </c>
      <c r="AG73" s="103">
        <f>ROUND(AF73/AF80%,12)</f>
        <v>0</v>
      </c>
      <c r="AH73" s="106">
        <f>ROUND(AH81*AG73%,2)</f>
        <v>0</v>
      </c>
      <c r="AI73" s="226">
        <f t="shared" si="86"/>
        <v>0</v>
      </c>
      <c r="AJ73" s="125">
        <f t="shared" si="87"/>
        <v>0</v>
      </c>
      <c r="AP73" s="82" t="s">
        <v>187</v>
      </c>
      <c r="AQ73" s="181" t="s">
        <v>185</v>
      </c>
      <c r="AR73" s="182">
        <f t="shared" si="64"/>
        <v>0</v>
      </c>
      <c r="AS73" s="178">
        <f t="shared" si="65"/>
        <v>0</v>
      </c>
      <c r="AT73" s="178">
        <f t="shared" si="66"/>
        <v>0</v>
      </c>
      <c r="AU73" s="178">
        <f t="shared" si="67"/>
        <v>0</v>
      </c>
      <c r="AV73" s="178">
        <f t="shared" si="68"/>
        <v>0</v>
      </c>
      <c r="AW73" s="178">
        <f t="shared" si="69"/>
        <v>0</v>
      </c>
      <c r="AX73" s="178">
        <f t="shared" si="70"/>
        <v>0</v>
      </c>
      <c r="AY73" s="178">
        <f t="shared" si="71"/>
        <v>0</v>
      </c>
      <c r="AZ73" s="178">
        <f t="shared" si="72"/>
        <v>0</v>
      </c>
      <c r="BA73" s="178">
        <f t="shared" si="73"/>
        <v>0</v>
      </c>
      <c r="BB73" s="178">
        <f t="shared" si="74"/>
        <v>0</v>
      </c>
      <c r="BC73" s="178">
        <f t="shared" si="75"/>
        <v>0</v>
      </c>
      <c r="BD73" s="178">
        <f t="shared" si="76"/>
        <v>0</v>
      </c>
      <c r="BE73" s="178">
        <f t="shared" si="77"/>
        <v>0</v>
      </c>
      <c r="BF73" s="178">
        <f t="shared" si="78"/>
        <v>0</v>
      </c>
      <c r="BG73" s="178">
        <f t="shared" si="79"/>
        <v>0</v>
      </c>
      <c r="BH73" s="178">
        <f t="shared" si="80"/>
        <v>0</v>
      </c>
      <c r="BI73" s="159">
        <f t="shared" si="88"/>
        <v>0</v>
      </c>
      <c r="BJ73" s="46">
        <f t="shared" si="81"/>
        <v>0</v>
      </c>
    </row>
    <row r="74" spans="1:62" ht="15">
      <c r="A74" s="82" t="s">
        <v>187</v>
      </c>
      <c r="B74" s="156" t="s">
        <v>183</v>
      </c>
      <c r="C74" s="104">
        <v>90.5</v>
      </c>
      <c r="D74" s="105">
        <v>0</v>
      </c>
      <c r="E74" s="105">
        <v>0</v>
      </c>
      <c r="F74" s="105">
        <v>0</v>
      </c>
      <c r="G74" s="105">
        <v>0</v>
      </c>
      <c r="H74" s="105">
        <v>0</v>
      </c>
      <c r="I74" s="105">
        <v>0</v>
      </c>
      <c r="J74" s="105">
        <v>0</v>
      </c>
      <c r="K74" s="105">
        <v>0</v>
      </c>
      <c r="L74" s="105">
        <v>0</v>
      </c>
      <c r="M74" s="105">
        <v>0</v>
      </c>
      <c r="N74" s="105">
        <v>0</v>
      </c>
      <c r="O74" s="105">
        <v>0</v>
      </c>
      <c r="P74" s="105"/>
      <c r="Q74" s="103"/>
      <c r="R74" s="103"/>
      <c r="S74" s="103"/>
      <c r="T74" s="103"/>
      <c r="U74" s="105">
        <f t="shared" si="62"/>
        <v>0</v>
      </c>
      <c r="V74" s="28"/>
      <c r="W74" s="82" t="s">
        <v>187</v>
      </c>
      <c r="X74" s="156" t="s">
        <v>183</v>
      </c>
      <c r="Y74" s="223">
        <f t="shared" si="89"/>
        <v>0</v>
      </c>
      <c r="Z74" s="178">
        <f t="shared" si="82"/>
        <v>90.5</v>
      </c>
      <c r="AA74" s="159">
        <f t="shared" si="83"/>
        <v>0</v>
      </c>
      <c r="AB74" s="124">
        <f>ROUND(Y74/Y80%,12)</f>
        <v>0</v>
      </c>
      <c r="AC74" s="103">
        <f>ROUND(AC81*AB74%,2)</f>
        <v>0</v>
      </c>
      <c r="AD74" s="103">
        <f t="shared" si="84"/>
        <v>0</v>
      </c>
      <c r="AE74" s="179">
        <f t="shared" si="90"/>
        <v>0</v>
      </c>
      <c r="AF74" s="106">
        <f t="shared" si="85"/>
        <v>0</v>
      </c>
      <c r="AG74" s="103">
        <f>ROUND(AF74/AF80%,12)</f>
        <v>0</v>
      </c>
      <c r="AH74" s="106">
        <f>ROUND(AH81*AG74%,2)</f>
        <v>0</v>
      </c>
      <c r="AI74" s="226">
        <f t="shared" si="86"/>
        <v>0</v>
      </c>
      <c r="AJ74" s="125">
        <f t="shared" si="87"/>
        <v>0</v>
      </c>
      <c r="AP74" s="82" t="s">
        <v>187</v>
      </c>
      <c r="AQ74" s="181" t="s">
        <v>183</v>
      </c>
      <c r="AR74" s="182">
        <f t="shared" si="64"/>
        <v>0</v>
      </c>
      <c r="AS74" s="178">
        <f t="shared" si="65"/>
        <v>0</v>
      </c>
      <c r="AT74" s="178">
        <f t="shared" si="66"/>
        <v>0</v>
      </c>
      <c r="AU74" s="178">
        <f t="shared" si="67"/>
        <v>0</v>
      </c>
      <c r="AV74" s="178">
        <f t="shared" si="68"/>
        <v>0</v>
      </c>
      <c r="AW74" s="178">
        <f t="shared" si="69"/>
        <v>0</v>
      </c>
      <c r="AX74" s="178">
        <f t="shared" si="70"/>
        <v>0</v>
      </c>
      <c r="AY74" s="178">
        <f t="shared" si="71"/>
        <v>0</v>
      </c>
      <c r="AZ74" s="178">
        <f t="shared" si="72"/>
        <v>0</v>
      </c>
      <c r="BA74" s="178">
        <f t="shared" si="73"/>
        <v>0</v>
      </c>
      <c r="BB74" s="178">
        <f t="shared" si="74"/>
        <v>0</v>
      </c>
      <c r="BC74" s="178">
        <f t="shared" si="75"/>
        <v>0</v>
      </c>
      <c r="BD74" s="178">
        <f t="shared" si="76"/>
        <v>0</v>
      </c>
      <c r="BE74" s="178">
        <f t="shared" si="77"/>
        <v>0</v>
      </c>
      <c r="BF74" s="178">
        <f t="shared" si="78"/>
        <v>0</v>
      </c>
      <c r="BG74" s="178">
        <f t="shared" si="79"/>
        <v>0</v>
      </c>
      <c r="BH74" s="178">
        <f t="shared" si="80"/>
        <v>0</v>
      </c>
      <c r="BI74" s="159">
        <f t="shared" si="88"/>
        <v>0</v>
      </c>
      <c r="BJ74" s="46">
        <f t="shared" si="81"/>
        <v>0</v>
      </c>
    </row>
    <row r="75" spans="1:62" ht="15.75" thickBot="1">
      <c r="A75" s="83" t="s">
        <v>187</v>
      </c>
      <c r="B75" s="157" t="s">
        <v>182</v>
      </c>
      <c r="C75" s="104">
        <v>155.5</v>
      </c>
      <c r="D75" s="105">
        <v>0</v>
      </c>
      <c r="E75" s="105">
        <v>0</v>
      </c>
      <c r="F75" s="105">
        <v>0</v>
      </c>
      <c r="G75" s="105">
        <v>0</v>
      </c>
      <c r="H75" s="105">
        <v>0</v>
      </c>
      <c r="I75" s="105">
        <v>0</v>
      </c>
      <c r="J75" s="105">
        <v>0</v>
      </c>
      <c r="K75" s="105">
        <v>0</v>
      </c>
      <c r="L75" s="105">
        <v>0</v>
      </c>
      <c r="M75" s="105">
        <v>0</v>
      </c>
      <c r="N75" s="105">
        <v>0</v>
      </c>
      <c r="O75" s="105">
        <v>0</v>
      </c>
      <c r="P75" s="105"/>
      <c r="Q75" s="103"/>
      <c r="R75" s="103"/>
      <c r="S75" s="103"/>
      <c r="T75" s="103"/>
      <c r="U75" s="105">
        <f t="shared" si="62"/>
        <v>0</v>
      </c>
      <c r="V75" s="28"/>
      <c r="W75" s="83" t="s">
        <v>187</v>
      </c>
      <c r="X75" s="157" t="s">
        <v>182</v>
      </c>
      <c r="Y75" s="224">
        <f t="shared" si="89"/>
        <v>0</v>
      </c>
      <c r="Z75" s="183">
        <f t="shared" si="82"/>
        <v>155.5</v>
      </c>
      <c r="AA75" s="160">
        <f t="shared" si="83"/>
        <v>0</v>
      </c>
      <c r="AB75" s="126">
        <f>ROUND(Y75/Y80%,12)</f>
        <v>0</v>
      </c>
      <c r="AC75" s="127">
        <f>ROUND(AC81*AB75%,2)</f>
        <v>0</v>
      </c>
      <c r="AD75" s="127">
        <f t="shared" si="84"/>
        <v>0</v>
      </c>
      <c r="AE75" s="184">
        <f t="shared" si="90"/>
        <v>0</v>
      </c>
      <c r="AF75" s="128">
        <f t="shared" si="85"/>
        <v>0</v>
      </c>
      <c r="AG75" s="127">
        <f>ROUND(AF75/AF80%,12)</f>
        <v>0</v>
      </c>
      <c r="AH75" s="128">
        <f>ROUND(AH81*AG75%,2)</f>
        <v>0</v>
      </c>
      <c r="AI75" s="227">
        <f t="shared" si="86"/>
        <v>0</v>
      </c>
      <c r="AJ75" s="129">
        <f t="shared" si="87"/>
        <v>0</v>
      </c>
      <c r="AP75" s="83" t="s">
        <v>187</v>
      </c>
      <c r="AQ75" s="186" t="s">
        <v>182</v>
      </c>
      <c r="AR75" s="187">
        <f t="shared" si="64"/>
        <v>0</v>
      </c>
      <c r="AS75" s="183">
        <f t="shared" si="65"/>
        <v>0</v>
      </c>
      <c r="AT75" s="183">
        <f t="shared" si="66"/>
        <v>0</v>
      </c>
      <c r="AU75" s="183">
        <f t="shared" si="67"/>
        <v>0</v>
      </c>
      <c r="AV75" s="183">
        <f t="shared" si="68"/>
        <v>0</v>
      </c>
      <c r="AW75" s="183">
        <f t="shared" si="69"/>
        <v>0</v>
      </c>
      <c r="AX75" s="183">
        <f t="shared" si="70"/>
        <v>0</v>
      </c>
      <c r="AY75" s="183">
        <f t="shared" si="71"/>
        <v>0</v>
      </c>
      <c r="AZ75" s="183">
        <f t="shared" si="72"/>
        <v>0</v>
      </c>
      <c r="BA75" s="183">
        <f t="shared" si="73"/>
        <v>0</v>
      </c>
      <c r="BB75" s="183">
        <f t="shared" si="74"/>
        <v>0</v>
      </c>
      <c r="BC75" s="183">
        <f t="shared" si="75"/>
        <v>0</v>
      </c>
      <c r="BD75" s="183">
        <f t="shared" si="76"/>
        <v>0</v>
      </c>
      <c r="BE75" s="183">
        <f t="shared" si="77"/>
        <v>0</v>
      </c>
      <c r="BF75" s="183">
        <f t="shared" si="78"/>
        <v>0</v>
      </c>
      <c r="BG75" s="183">
        <f t="shared" si="79"/>
        <v>0</v>
      </c>
      <c r="BH75" s="183">
        <f t="shared" si="80"/>
        <v>0</v>
      </c>
      <c r="BI75" s="159">
        <f t="shared" si="88"/>
        <v>0</v>
      </c>
      <c r="BJ75" s="46">
        <f t="shared" si="81"/>
        <v>0</v>
      </c>
    </row>
    <row r="76" spans="1:62" ht="15">
      <c r="A76" s="81" t="s">
        <v>188</v>
      </c>
      <c r="B76" s="155" t="s">
        <v>184</v>
      </c>
      <c r="C76" s="104">
        <v>18.7</v>
      </c>
      <c r="D76" s="105">
        <v>15716.1</v>
      </c>
      <c r="E76" s="105">
        <v>4070.42</v>
      </c>
      <c r="F76" s="105">
        <v>3666.585</v>
      </c>
      <c r="G76" s="105">
        <v>2804.318</v>
      </c>
      <c r="H76" s="105">
        <v>38430.0438</v>
      </c>
      <c r="I76" s="105">
        <v>32446.74</v>
      </c>
      <c r="J76" s="105">
        <v>9066.235</v>
      </c>
      <c r="K76" s="105">
        <v>10123.46</v>
      </c>
      <c r="L76" s="105">
        <v>5012.638</v>
      </c>
      <c r="M76" s="105">
        <v>4515.323</v>
      </c>
      <c r="N76" s="105">
        <v>3453.459</v>
      </c>
      <c r="O76" s="105">
        <v>1166.45</v>
      </c>
      <c r="P76" s="105"/>
      <c r="Q76" s="103"/>
      <c r="R76" s="103"/>
      <c r="S76" s="103"/>
      <c r="T76" s="103"/>
      <c r="U76" s="105">
        <f t="shared" si="62"/>
        <v>130471.7718</v>
      </c>
      <c r="V76" s="28"/>
      <c r="W76" s="81" t="s">
        <v>188</v>
      </c>
      <c r="X76" s="155" t="s">
        <v>184</v>
      </c>
      <c r="Y76" s="222">
        <f t="shared" si="89"/>
        <v>130471.7718</v>
      </c>
      <c r="Z76" s="173">
        <f t="shared" si="82"/>
        <v>18.7</v>
      </c>
      <c r="AA76" s="158">
        <f t="shared" si="83"/>
        <v>2439822.13</v>
      </c>
      <c r="AB76" s="120">
        <f>ROUND(Y76/Y80%,12)</f>
        <v>32.911602466078</v>
      </c>
      <c r="AC76" s="121">
        <f>ROUND(AC81*AB76%,2)</f>
        <v>207343.1</v>
      </c>
      <c r="AD76" s="121">
        <f t="shared" si="84"/>
        <v>2232479.03</v>
      </c>
      <c r="AE76" s="174">
        <f t="shared" si="90"/>
        <v>17.110820211917</v>
      </c>
      <c r="AF76" s="122">
        <f t="shared" si="85"/>
        <v>2232479.03</v>
      </c>
      <c r="AG76" s="121">
        <f>ROUND(AF76/AF80%,12)</f>
        <v>14.343399920639</v>
      </c>
      <c r="AH76" s="122">
        <f>ROUND(AH81*AG76%,2)</f>
        <v>1075898.09</v>
      </c>
      <c r="AI76" s="225">
        <f t="shared" si="86"/>
        <v>8.246213530765</v>
      </c>
      <c r="AJ76" s="123">
        <f t="shared" si="87"/>
        <v>1075898.09</v>
      </c>
      <c r="AP76" s="81" t="s">
        <v>188</v>
      </c>
      <c r="AQ76" s="176" t="s">
        <v>184</v>
      </c>
      <c r="AR76" s="177">
        <f t="shared" si="64"/>
        <v>15716.1</v>
      </c>
      <c r="AS76" s="173">
        <f t="shared" si="65"/>
        <v>4070.42</v>
      </c>
      <c r="AT76" s="173">
        <f t="shared" si="66"/>
        <v>3666.585</v>
      </c>
      <c r="AU76" s="173">
        <f t="shared" si="67"/>
        <v>2804.318</v>
      </c>
      <c r="AV76" s="173">
        <f t="shared" si="68"/>
        <v>38430.0438</v>
      </c>
      <c r="AW76" s="173">
        <f t="shared" si="69"/>
        <v>32446.74</v>
      </c>
      <c r="AX76" s="173">
        <f t="shared" si="70"/>
        <v>9066.235</v>
      </c>
      <c r="AY76" s="173">
        <f t="shared" si="71"/>
        <v>10123.46</v>
      </c>
      <c r="AZ76" s="173">
        <f t="shared" si="72"/>
        <v>5012.638</v>
      </c>
      <c r="BA76" s="173">
        <f t="shared" si="73"/>
        <v>4515.323</v>
      </c>
      <c r="BB76" s="173">
        <f t="shared" si="74"/>
        <v>3453.459</v>
      </c>
      <c r="BC76" s="173">
        <f t="shared" si="75"/>
        <v>1166.45</v>
      </c>
      <c r="BD76" s="173">
        <f t="shared" si="76"/>
        <v>0</v>
      </c>
      <c r="BE76" s="173">
        <f t="shared" si="77"/>
        <v>0</v>
      </c>
      <c r="BF76" s="173">
        <f t="shared" si="78"/>
        <v>0</v>
      </c>
      <c r="BG76" s="173">
        <f t="shared" si="79"/>
        <v>0</v>
      </c>
      <c r="BH76" s="173">
        <f t="shared" si="80"/>
        <v>0</v>
      </c>
      <c r="BI76" s="158">
        <f t="shared" si="88"/>
        <v>130471.7718</v>
      </c>
      <c r="BJ76" s="46">
        <f t="shared" si="81"/>
        <v>0</v>
      </c>
    </row>
    <row r="77" spans="1:62" ht="15">
      <c r="A77" s="82" t="s">
        <v>188</v>
      </c>
      <c r="B77" s="156" t="s">
        <v>185</v>
      </c>
      <c r="C77" s="104">
        <v>40.5</v>
      </c>
      <c r="D77" s="105">
        <v>4364.02</v>
      </c>
      <c r="E77" s="105">
        <v>882.0966</v>
      </c>
      <c r="F77" s="105">
        <v>794.5818</v>
      </c>
      <c r="G77" s="105">
        <v>607.7208</v>
      </c>
      <c r="H77" s="105">
        <v>68148.00540000001</v>
      </c>
      <c r="I77" s="105">
        <v>58814.1</v>
      </c>
      <c r="J77" s="105">
        <v>19661.16</v>
      </c>
      <c r="K77" s="105">
        <v>22114.71</v>
      </c>
      <c r="L77" s="105">
        <v>10950.12</v>
      </c>
      <c r="M77" s="105">
        <v>9863.73</v>
      </c>
      <c r="N77" s="105">
        <v>7544.087</v>
      </c>
      <c r="O77" s="105">
        <v>2548.111</v>
      </c>
      <c r="P77" s="105"/>
      <c r="Q77" s="103"/>
      <c r="R77" s="103"/>
      <c r="S77" s="103"/>
      <c r="T77" s="103"/>
      <c r="U77" s="105">
        <f t="shared" si="62"/>
        <v>206292.4426</v>
      </c>
      <c r="V77" s="28"/>
      <c r="W77" s="82" t="s">
        <v>188</v>
      </c>
      <c r="X77" s="156" t="s">
        <v>185</v>
      </c>
      <c r="Y77" s="223">
        <f t="shared" si="89"/>
        <v>206292.4426</v>
      </c>
      <c r="Z77" s="178">
        <f t="shared" si="82"/>
        <v>40.5</v>
      </c>
      <c r="AA77" s="159">
        <f t="shared" si="83"/>
        <v>8354843.93</v>
      </c>
      <c r="AB77" s="124">
        <f>ROUND(Y77/Y80%,12)</f>
        <v>52.037423642985</v>
      </c>
      <c r="AC77" s="103">
        <f>ROUND(AC81*AB77%,2)</f>
        <v>327835.77</v>
      </c>
      <c r="AD77" s="103">
        <f t="shared" si="84"/>
        <v>8027008.16</v>
      </c>
      <c r="AE77" s="179">
        <f t="shared" si="90"/>
        <v>38.910820284213</v>
      </c>
      <c r="AF77" s="106">
        <f t="shared" si="85"/>
        <v>8027008.16</v>
      </c>
      <c r="AG77" s="103">
        <f>ROUND(AF77/AF80%,12)</f>
        <v>51.572528412555</v>
      </c>
      <c r="AH77" s="106">
        <f>ROUND(AH81*AG77%,2)</f>
        <v>3868454.15</v>
      </c>
      <c r="AI77" s="226">
        <f t="shared" si="86"/>
        <v>18.752282445465</v>
      </c>
      <c r="AJ77" s="125">
        <f t="shared" si="87"/>
        <v>3868454.15</v>
      </c>
      <c r="AP77" s="82" t="s">
        <v>188</v>
      </c>
      <c r="AQ77" s="181" t="s">
        <v>185</v>
      </c>
      <c r="AR77" s="182">
        <f t="shared" si="64"/>
        <v>4364.02</v>
      </c>
      <c r="AS77" s="178">
        <f t="shared" si="65"/>
        <v>882.0966</v>
      </c>
      <c r="AT77" s="178">
        <f t="shared" si="66"/>
        <v>794.5818</v>
      </c>
      <c r="AU77" s="178">
        <f t="shared" si="67"/>
        <v>607.7208</v>
      </c>
      <c r="AV77" s="178">
        <f t="shared" si="68"/>
        <v>68148.00540000001</v>
      </c>
      <c r="AW77" s="178">
        <f t="shared" si="69"/>
        <v>58814.1</v>
      </c>
      <c r="AX77" s="178">
        <f t="shared" si="70"/>
        <v>19661.16</v>
      </c>
      <c r="AY77" s="178">
        <f t="shared" si="71"/>
        <v>22114.71</v>
      </c>
      <c r="AZ77" s="178">
        <f t="shared" si="72"/>
        <v>10950.12</v>
      </c>
      <c r="BA77" s="178">
        <f t="shared" si="73"/>
        <v>9863.73</v>
      </c>
      <c r="BB77" s="178">
        <f t="shared" si="74"/>
        <v>7544.087</v>
      </c>
      <c r="BC77" s="178">
        <f t="shared" si="75"/>
        <v>2548.111</v>
      </c>
      <c r="BD77" s="178">
        <f t="shared" si="76"/>
        <v>0</v>
      </c>
      <c r="BE77" s="178">
        <f t="shared" si="77"/>
        <v>0</v>
      </c>
      <c r="BF77" s="178">
        <f t="shared" si="78"/>
        <v>0</v>
      </c>
      <c r="BG77" s="178">
        <f t="shared" si="79"/>
        <v>0</v>
      </c>
      <c r="BH77" s="178">
        <f t="shared" si="80"/>
        <v>0</v>
      </c>
      <c r="BI77" s="159">
        <f t="shared" si="88"/>
        <v>206292.4426</v>
      </c>
      <c r="BJ77" s="46">
        <f t="shared" si="81"/>
        <v>0</v>
      </c>
    </row>
    <row r="78" spans="1:62" ht="15">
      <c r="A78" s="82" t="s">
        <v>188</v>
      </c>
      <c r="B78" s="156" t="s">
        <v>183</v>
      </c>
      <c r="C78" s="104">
        <v>90.5</v>
      </c>
      <c r="D78" s="105">
        <v>14.2868</v>
      </c>
      <c r="E78" s="105">
        <v>0</v>
      </c>
      <c r="F78" s="105">
        <v>0</v>
      </c>
      <c r="G78" s="105">
        <v>0</v>
      </c>
      <c r="H78" s="105">
        <v>15205.21</v>
      </c>
      <c r="I78" s="105">
        <v>13162.27</v>
      </c>
      <c r="J78" s="105">
        <v>7939.259</v>
      </c>
      <c r="K78" s="105">
        <v>9737.379</v>
      </c>
      <c r="L78" s="105">
        <v>4821.47</v>
      </c>
      <c r="M78" s="105">
        <v>4343.122</v>
      </c>
      <c r="N78" s="105">
        <v>3321.754</v>
      </c>
      <c r="O78" s="105">
        <v>1121.965</v>
      </c>
      <c r="P78" s="105"/>
      <c r="Q78" s="103"/>
      <c r="R78" s="103"/>
      <c r="S78" s="103"/>
      <c r="T78" s="103"/>
      <c r="U78" s="105">
        <f t="shared" si="62"/>
        <v>59666.7158</v>
      </c>
      <c r="V78" s="28"/>
      <c r="W78" s="82" t="s">
        <v>188</v>
      </c>
      <c r="X78" s="156" t="s">
        <v>183</v>
      </c>
      <c r="Y78" s="223">
        <f t="shared" si="89"/>
        <v>59666.7158</v>
      </c>
      <c r="Z78" s="178">
        <f t="shared" si="82"/>
        <v>90.5</v>
      </c>
      <c r="AA78" s="159">
        <f t="shared" si="83"/>
        <v>5399837.78</v>
      </c>
      <c r="AB78" s="124">
        <f>ROUND(Y78/Y80%,12)</f>
        <v>15.050973890937</v>
      </c>
      <c r="AC78" s="103">
        <f>ROUND(AC81*AB78%,2)</f>
        <v>94821.14</v>
      </c>
      <c r="AD78" s="103">
        <f t="shared" si="84"/>
        <v>5305016.640000001</v>
      </c>
      <c r="AE78" s="179">
        <f t="shared" si="90"/>
        <v>88.910820192989</v>
      </c>
      <c r="AF78" s="106">
        <f t="shared" si="85"/>
        <v>5305016.64</v>
      </c>
      <c r="AG78" s="103">
        <f>ROUND(AF78/AF80%,12)</f>
        <v>34.084071666806</v>
      </c>
      <c r="AH78" s="106">
        <f>ROUND(AH81*AG78%,2)</f>
        <v>2556645.42</v>
      </c>
      <c r="AI78" s="226">
        <f t="shared" si="86"/>
        <v>42.848770637381</v>
      </c>
      <c r="AJ78" s="125">
        <f t="shared" si="87"/>
        <v>2556645.42</v>
      </c>
      <c r="AP78" s="82" t="s">
        <v>188</v>
      </c>
      <c r="AQ78" s="181" t="s">
        <v>183</v>
      </c>
      <c r="AR78" s="182">
        <f t="shared" si="64"/>
        <v>14.2868</v>
      </c>
      <c r="AS78" s="178">
        <f t="shared" si="65"/>
        <v>0</v>
      </c>
      <c r="AT78" s="178">
        <f t="shared" si="66"/>
        <v>0</v>
      </c>
      <c r="AU78" s="178">
        <f t="shared" si="67"/>
        <v>0</v>
      </c>
      <c r="AV78" s="178">
        <f t="shared" si="68"/>
        <v>15205.21</v>
      </c>
      <c r="AW78" s="178">
        <f t="shared" si="69"/>
        <v>13162.27</v>
      </c>
      <c r="AX78" s="178">
        <f t="shared" si="70"/>
        <v>7939.259</v>
      </c>
      <c r="AY78" s="178">
        <f t="shared" si="71"/>
        <v>9737.379</v>
      </c>
      <c r="AZ78" s="178">
        <f t="shared" si="72"/>
        <v>4821.47</v>
      </c>
      <c r="BA78" s="178">
        <f t="shared" si="73"/>
        <v>4343.122</v>
      </c>
      <c r="BB78" s="178">
        <f t="shared" si="74"/>
        <v>3321.754</v>
      </c>
      <c r="BC78" s="178">
        <f t="shared" si="75"/>
        <v>1121.965</v>
      </c>
      <c r="BD78" s="178">
        <f t="shared" si="76"/>
        <v>0</v>
      </c>
      <c r="BE78" s="178">
        <f t="shared" si="77"/>
        <v>0</v>
      </c>
      <c r="BF78" s="178">
        <f t="shared" si="78"/>
        <v>0</v>
      </c>
      <c r="BG78" s="178">
        <f t="shared" si="79"/>
        <v>0</v>
      </c>
      <c r="BH78" s="178">
        <f t="shared" si="80"/>
        <v>0</v>
      </c>
      <c r="BI78" s="159">
        <f t="shared" si="88"/>
        <v>59666.7158</v>
      </c>
      <c r="BJ78" s="46">
        <f t="shared" si="81"/>
        <v>0</v>
      </c>
    </row>
    <row r="79" spans="1:62" ht="15.75" thickBot="1">
      <c r="A79" s="83" t="s">
        <v>188</v>
      </c>
      <c r="B79" s="157" t="s">
        <v>182</v>
      </c>
      <c r="C79" s="104">
        <v>155.5</v>
      </c>
      <c r="D79" s="105">
        <v>0</v>
      </c>
      <c r="E79" s="105">
        <v>0</v>
      </c>
      <c r="F79" s="105">
        <v>0</v>
      </c>
      <c r="G79" s="105">
        <v>0</v>
      </c>
      <c r="H79" s="105">
        <v>0</v>
      </c>
      <c r="I79" s="105">
        <v>0</v>
      </c>
      <c r="J79" s="105">
        <v>0</v>
      </c>
      <c r="K79" s="105">
        <v>0</v>
      </c>
      <c r="L79" s="105">
        <v>0</v>
      </c>
      <c r="M79" s="105">
        <v>0</v>
      </c>
      <c r="N79" s="105">
        <v>0</v>
      </c>
      <c r="O79" s="105">
        <v>0</v>
      </c>
      <c r="P79" s="105"/>
      <c r="Q79" s="103"/>
      <c r="R79" s="103"/>
      <c r="S79" s="103"/>
      <c r="T79" s="103"/>
      <c r="U79" s="105">
        <f t="shared" si="62"/>
        <v>0</v>
      </c>
      <c r="V79" s="28"/>
      <c r="W79" s="83" t="s">
        <v>188</v>
      </c>
      <c r="X79" s="157" t="s">
        <v>182</v>
      </c>
      <c r="Y79" s="224">
        <f t="shared" si="89"/>
        <v>0</v>
      </c>
      <c r="Z79" s="183">
        <f t="shared" si="82"/>
        <v>155.5</v>
      </c>
      <c r="AA79" s="160">
        <f t="shared" si="83"/>
        <v>0</v>
      </c>
      <c r="AB79" s="126">
        <f>ROUND(Y79/Y80%,12)</f>
        <v>0</v>
      </c>
      <c r="AC79" s="127">
        <f>ROUND(AC81*AB79%,2)</f>
        <v>0</v>
      </c>
      <c r="AD79" s="127">
        <f t="shared" si="84"/>
        <v>0</v>
      </c>
      <c r="AE79" s="184">
        <f t="shared" si="90"/>
        <v>0</v>
      </c>
      <c r="AF79" s="128">
        <f t="shared" si="85"/>
        <v>0</v>
      </c>
      <c r="AG79" s="127">
        <f>ROUND(AF79/AF80%,12)</f>
        <v>0</v>
      </c>
      <c r="AH79" s="128">
        <f>ROUND(AH81*AG79%,2)</f>
        <v>0</v>
      </c>
      <c r="AI79" s="227">
        <f t="shared" si="86"/>
        <v>0</v>
      </c>
      <c r="AJ79" s="129">
        <f t="shared" si="87"/>
        <v>0</v>
      </c>
      <c r="AP79" s="83" t="s">
        <v>188</v>
      </c>
      <c r="AQ79" s="186" t="s">
        <v>182</v>
      </c>
      <c r="AR79" s="187">
        <f t="shared" si="64"/>
        <v>0</v>
      </c>
      <c r="AS79" s="183">
        <f t="shared" si="65"/>
        <v>0</v>
      </c>
      <c r="AT79" s="183">
        <f t="shared" si="66"/>
        <v>0</v>
      </c>
      <c r="AU79" s="183">
        <f t="shared" si="67"/>
        <v>0</v>
      </c>
      <c r="AV79" s="183">
        <f t="shared" si="68"/>
        <v>0</v>
      </c>
      <c r="AW79" s="183">
        <f t="shared" si="69"/>
        <v>0</v>
      </c>
      <c r="AX79" s="183">
        <f t="shared" si="70"/>
        <v>0</v>
      </c>
      <c r="AY79" s="183">
        <f t="shared" si="71"/>
        <v>0</v>
      </c>
      <c r="AZ79" s="183">
        <f t="shared" si="72"/>
        <v>0</v>
      </c>
      <c r="BA79" s="183">
        <f t="shared" si="73"/>
        <v>0</v>
      </c>
      <c r="BB79" s="183">
        <f t="shared" si="74"/>
        <v>0</v>
      </c>
      <c r="BC79" s="183">
        <f t="shared" si="75"/>
        <v>0</v>
      </c>
      <c r="BD79" s="183">
        <f t="shared" si="76"/>
        <v>0</v>
      </c>
      <c r="BE79" s="183">
        <f t="shared" si="77"/>
        <v>0</v>
      </c>
      <c r="BF79" s="183">
        <f t="shared" si="78"/>
        <v>0</v>
      </c>
      <c r="BG79" s="183">
        <f t="shared" si="79"/>
        <v>0</v>
      </c>
      <c r="BH79" s="183">
        <f t="shared" si="80"/>
        <v>0</v>
      </c>
      <c r="BI79" s="160">
        <f t="shared" si="88"/>
        <v>0</v>
      </c>
      <c r="BJ79" s="46">
        <f t="shared" si="81"/>
        <v>0</v>
      </c>
    </row>
    <row r="80" spans="1:62" ht="15.75" thickBot="1">
      <c r="A80" s="84" t="s">
        <v>190</v>
      </c>
      <c r="B80" s="85"/>
      <c r="C80" s="103"/>
      <c r="D80" s="107">
        <f aca="true" t="shared" si="91" ref="D80:T80">SUM(D65:D79)</f>
        <v>20094.406800000004</v>
      </c>
      <c r="E80" s="107">
        <f t="shared" si="91"/>
        <v>4952.5166</v>
      </c>
      <c r="F80" s="107">
        <f t="shared" si="91"/>
        <v>4461.1668</v>
      </c>
      <c r="G80" s="107">
        <f t="shared" si="91"/>
        <v>3412.0388000000003</v>
      </c>
      <c r="H80" s="107">
        <f t="shared" si="91"/>
        <v>121783.2592</v>
      </c>
      <c r="I80" s="107">
        <f t="shared" si="91"/>
        <v>104423.11</v>
      </c>
      <c r="J80" s="107">
        <f t="shared" si="91"/>
        <v>36666.654</v>
      </c>
      <c r="K80" s="107">
        <f t="shared" si="91"/>
        <v>41975.549</v>
      </c>
      <c r="L80" s="107">
        <f t="shared" si="91"/>
        <v>20784.228000000003</v>
      </c>
      <c r="M80" s="107">
        <f t="shared" si="91"/>
        <v>18722.175</v>
      </c>
      <c r="N80" s="107">
        <f t="shared" si="91"/>
        <v>14319.3</v>
      </c>
      <c r="O80" s="107">
        <f t="shared" si="91"/>
        <v>4836.526</v>
      </c>
      <c r="P80" s="107">
        <f t="shared" si="91"/>
        <v>0</v>
      </c>
      <c r="Q80" s="107">
        <f t="shared" si="91"/>
        <v>0</v>
      </c>
      <c r="R80" s="107">
        <f t="shared" si="91"/>
        <v>0</v>
      </c>
      <c r="S80" s="107">
        <f t="shared" si="91"/>
        <v>0</v>
      </c>
      <c r="T80" s="107">
        <f t="shared" si="91"/>
        <v>0</v>
      </c>
      <c r="U80" s="105">
        <f t="shared" si="62"/>
        <v>396430.93019999994</v>
      </c>
      <c r="V80" s="28"/>
      <c r="W80" s="84" t="s">
        <v>190</v>
      </c>
      <c r="X80" s="85"/>
      <c r="Y80" s="86">
        <f>SUM(Y65:Y79)</f>
        <v>396430.9302</v>
      </c>
      <c r="Z80" s="86"/>
      <c r="AA80" s="188">
        <f>SUM(AA65:AA79)</f>
        <v>16194503.84</v>
      </c>
      <c r="AB80" s="130">
        <f>SUM(AB65:AB79)</f>
        <v>100</v>
      </c>
      <c r="AC80" s="86">
        <f>SUM(AC65:AC79)</f>
        <v>630000.01</v>
      </c>
      <c r="AD80" s="86">
        <f>SUM(AD65:AD79)</f>
        <v>15564503.83</v>
      </c>
      <c r="AE80" s="86"/>
      <c r="AF80" s="131">
        <f>SUM(AF65:AF79)</f>
        <v>15564503.829999998</v>
      </c>
      <c r="AG80" s="86">
        <f>SUM(AG65:AG79)</f>
        <v>100</v>
      </c>
      <c r="AH80" s="86">
        <f>SUM(AH65:AH79)</f>
        <v>7500997.66</v>
      </c>
      <c r="AI80" s="132"/>
      <c r="AJ80" s="133">
        <f>SUM(AJ65:AJ79)</f>
        <v>7500997.66</v>
      </c>
      <c r="AP80" s="150" t="s">
        <v>49</v>
      </c>
      <c r="AQ80" s="189"/>
      <c r="AR80" s="130">
        <f aca="true" t="shared" si="92" ref="AR80:BI80">SUM(AR65:AR79)</f>
        <v>20094.406800000004</v>
      </c>
      <c r="AS80" s="86">
        <f t="shared" si="92"/>
        <v>4952.5166</v>
      </c>
      <c r="AT80" s="86">
        <f t="shared" si="92"/>
        <v>4461.1668</v>
      </c>
      <c r="AU80" s="86">
        <f t="shared" si="92"/>
        <v>3412.0388000000003</v>
      </c>
      <c r="AV80" s="86">
        <f t="shared" si="92"/>
        <v>121783.2592</v>
      </c>
      <c r="AW80" s="86">
        <f t="shared" si="92"/>
        <v>104423.11</v>
      </c>
      <c r="AX80" s="86">
        <f t="shared" si="92"/>
        <v>36666.654</v>
      </c>
      <c r="AY80" s="86">
        <f t="shared" si="92"/>
        <v>41975.549</v>
      </c>
      <c r="AZ80" s="86">
        <f t="shared" si="92"/>
        <v>20784.228000000003</v>
      </c>
      <c r="BA80" s="86">
        <f t="shared" si="92"/>
        <v>18722.175</v>
      </c>
      <c r="BB80" s="86">
        <f t="shared" si="92"/>
        <v>14319.3</v>
      </c>
      <c r="BC80" s="86">
        <f t="shared" si="92"/>
        <v>4836.526</v>
      </c>
      <c r="BD80" s="86">
        <f t="shared" si="92"/>
        <v>0</v>
      </c>
      <c r="BE80" s="86">
        <f t="shared" si="92"/>
        <v>0</v>
      </c>
      <c r="BF80" s="86">
        <f t="shared" si="92"/>
        <v>0</v>
      </c>
      <c r="BG80" s="86">
        <f t="shared" si="92"/>
        <v>0</v>
      </c>
      <c r="BH80" s="86">
        <f t="shared" si="92"/>
        <v>0</v>
      </c>
      <c r="BI80" s="133">
        <f t="shared" si="92"/>
        <v>396430.9302</v>
      </c>
      <c r="BJ80" s="46">
        <f t="shared" si="81"/>
        <v>0</v>
      </c>
    </row>
    <row r="81" spans="3:43" ht="15.75" thickBot="1"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28">
        <f>SUM(U65:U79)-U80</f>
        <v>0</v>
      </c>
      <c r="V81" s="28"/>
      <c r="AB81" s="46"/>
      <c r="AC81" s="46">
        <f>'Receita-Custos-VPL'!J263</f>
        <v>630000</v>
      </c>
      <c r="AD81" s="46">
        <f>'Receita-Custos-VPL'!H263</f>
        <v>15564503.629999999</v>
      </c>
      <c r="AE81" s="46"/>
      <c r="AF81" s="46">
        <f>'Receita-Custos-VPL'!H263</f>
        <v>15564503.629999999</v>
      </c>
      <c r="AH81" s="119">
        <f>'Receita-Custos-VPL'!D43</f>
        <v>7500997.666155927</v>
      </c>
      <c r="AI81" s="137" t="s">
        <v>232</v>
      </c>
      <c r="AJ81" s="138">
        <f>ROUND(AJ80/Y80,2)</f>
        <v>18.92</v>
      </c>
      <c r="AQ81" s="190"/>
    </row>
    <row r="82" spans="3:43" ht="15.75" thickBot="1"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AC82" s="59">
        <f>AC80-AC81</f>
        <v>0.010000000009313226</v>
      </c>
      <c r="AD82" s="59">
        <f>AD80-AD81</f>
        <v>0.2000000011175871</v>
      </c>
      <c r="AF82" s="59">
        <f>AF80-AF81</f>
        <v>0.19999999925494194</v>
      </c>
      <c r="AG82" s="46"/>
      <c r="AH82" s="46">
        <f>AH80-AH81</f>
        <v>-0.006155926734209061</v>
      </c>
      <c r="AJ82" s="59">
        <f>AJ80-AH81</f>
        <v>-0.006155926734209061</v>
      </c>
      <c r="AQ82" s="190"/>
    </row>
    <row r="83" spans="3:43" ht="15.75" thickBot="1"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AI83" s="137" t="s">
        <v>233</v>
      </c>
      <c r="AJ83" s="139">
        <f>ROUND(AJ81/1.4,2)</f>
        <v>13.51</v>
      </c>
      <c r="AQ83" s="190"/>
    </row>
    <row r="84" spans="3:43" ht="15"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AQ84" s="190"/>
    </row>
    <row r="85" spans="3:43" ht="15"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AQ85" s="190"/>
    </row>
    <row r="86" spans="3:43" ht="15"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AQ86" s="190"/>
    </row>
    <row r="87" spans="3:43" ht="15"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AQ87" s="190"/>
    </row>
    <row r="88" spans="3:43" ht="15"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AQ88" s="190"/>
    </row>
    <row r="89" spans="3:43" ht="15"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AQ89" s="190"/>
    </row>
    <row r="90" spans="3:43" ht="15"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AQ90" s="190"/>
    </row>
    <row r="91" spans="3:43" ht="15"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AQ91" s="190"/>
    </row>
    <row r="92" spans="2:43" ht="15.75" thickBot="1">
      <c r="B92" s="19" t="s">
        <v>165</v>
      </c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X92" s="19" t="s">
        <v>165</v>
      </c>
      <c r="AQ92" s="191" t="s">
        <v>165</v>
      </c>
    </row>
    <row r="93" spans="2:60" ht="15.75" thickBot="1">
      <c r="B93" s="151" t="s">
        <v>172</v>
      </c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X93" s="151" t="s">
        <v>172</v>
      </c>
      <c r="Y93" s="152" t="s">
        <v>173</v>
      </c>
      <c r="Z93" s="170" t="s">
        <v>76</v>
      </c>
      <c r="AA93" s="170" t="s">
        <v>174</v>
      </c>
      <c r="AB93" s="171" t="s">
        <v>207</v>
      </c>
      <c r="AC93" s="171" t="s">
        <v>209</v>
      </c>
      <c r="AD93" s="171" t="s">
        <v>210</v>
      </c>
      <c r="AE93" s="171" t="s">
        <v>212</v>
      </c>
      <c r="AF93" s="171" t="s">
        <v>214</v>
      </c>
      <c r="AG93" s="171" t="s">
        <v>216</v>
      </c>
      <c r="AH93" s="171" t="s">
        <v>217</v>
      </c>
      <c r="AI93" s="171" t="s">
        <v>219</v>
      </c>
      <c r="AJ93" s="171" t="s">
        <v>217</v>
      </c>
      <c r="AQ93" s="192" t="s">
        <v>172</v>
      </c>
      <c r="AR93" s="237" t="s">
        <v>237</v>
      </c>
      <c r="AS93" s="237"/>
      <c r="AT93" s="237"/>
      <c r="AU93" s="237"/>
      <c r="AV93" s="237"/>
      <c r="AW93" s="237"/>
      <c r="AX93" s="237"/>
      <c r="AY93" s="237"/>
      <c r="AZ93" s="237"/>
      <c r="BA93" s="237"/>
      <c r="BB93" s="237"/>
      <c r="BC93" s="237"/>
      <c r="BD93" s="237"/>
      <c r="BE93" s="237"/>
      <c r="BF93" s="237"/>
      <c r="BG93" s="237"/>
      <c r="BH93" s="238"/>
    </row>
    <row r="94" spans="2:61" ht="15.75" thickBot="1">
      <c r="B94" s="153" t="s">
        <v>176</v>
      </c>
      <c r="C94" s="94" t="s">
        <v>36</v>
      </c>
      <c r="D94" s="95">
        <v>2018</v>
      </c>
      <c r="E94" s="95">
        <v>2019</v>
      </c>
      <c r="F94" s="95">
        <v>2020</v>
      </c>
      <c r="G94" s="95">
        <v>2021</v>
      </c>
      <c r="H94" s="95">
        <v>2022</v>
      </c>
      <c r="I94" s="95">
        <v>2023</v>
      </c>
      <c r="J94" s="95">
        <v>2024</v>
      </c>
      <c r="K94" s="95">
        <v>2025</v>
      </c>
      <c r="L94" s="95">
        <v>2026</v>
      </c>
      <c r="M94" s="95">
        <v>2027</v>
      </c>
      <c r="N94" s="95">
        <v>2028</v>
      </c>
      <c r="O94" s="95">
        <v>2029</v>
      </c>
      <c r="P94" s="95">
        <v>2030</v>
      </c>
      <c r="Q94" s="95">
        <v>2031</v>
      </c>
      <c r="R94" s="95">
        <v>2032</v>
      </c>
      <c r="S94" s="95">
        <v>2033</v>
      </c>
      <c r="T94" s="95">
        <v>2034</v>
      </c>
      <c r="U94" s="98"/>
      <c r="V94" s="28"/>
      <c r="X94" s="153" t="s">
        <v>176</v>
      </c>
      <c r="Y94" s="154" t="s">
        <v>236</v>
      </c>
      <c r="Z94" s="154" t="s">
        <v>191</v>
      </c>
      <c r="AA94" s="154" t="s">
        <v>77</v>
      </c>
      <c r="AB94" s="171" t="s">
        <v>208</v>
      </c>
      <c r="AC94" s="171" t="s">
        <v>75</v>
      </c>
      <c r="AD94" s="171" t="s">
        <v>211</v>
      </c>
      <c r="AE94" s="171" t="s">
        <v>213</v>
      </c>
      <c r="AF94" s="171" t="s">
        <v>213</v>
      </c>
      <c r="AG94" s="171" t="s">
        <v>213</v>
      </c>
      <c r="AH94" s="171" t="s">
        <v>218</v>
      </c>
      <c r="AI94" s="171" t="s">
        <v>220</v>
      </c>
      <c r="AJ94" s="171" t="s">
        <v>218</v>
      </c>
      <c r="AQ94" s="193" t="s">
        <v>176</v>
      </c>
      <c r="AR94" s="172">
        <v>2018</v>
      </c>
      <c r="AS94" s="95">
        <v>2019</v>
      </c>
      <c r="AT94" s="95">
        <v>2020</v>
      </c>
      <c r="AU94" s="95">
        <v>2021</v>
      </c>
      <c r="AV94" s="95">
        <v>2022</v>
      </c>
      <c r="AW94" s="95">
        <v>2023</v>
      </c>
      <c r="AX94" s="95">
        <v>2024</v>
      </c>
      <c r="AY94" s="95">
        <v>2025</v>
      </c>
      <c r="AZ94" s="95">
        <v>2026</v>
      </c>
      <c r="BA94" s="95">
        <v>2027</v>
      </c>
      <c r="BB94" s="95">
        <v>2028</v>
      </c>
      <c r="BC94" s="95">
        <v>2029</v>
      </c>
      <c r="BD94" s="95">
        <v>2030</v>
      </c>
      <c r="BE94" s="95">
        <v>2031</v>
      </c>
      <c r="BF94" s="95">
        <v>2032</v>
      </c>
      <c r="BG94" s="95">
        <v>2033</v>
      </c>
      <c r="BH94" s="95">
        <v>2034</v>
      </c>
      <c r="BI94" s="96" t="s">
        <v>49</v>
      </c>
    </row>
    <row r="95" spans="1:62" ht="30" thickBot="1">
      <c r="A95" s="81" t="s">
        <v>187</v>
      </c>
      <c r="B95" s="155" t="s">
        <v>177</v>
      </c>
      <c r="C95" s="97">
        <v>38.49</v>
      </c>
      <c r="D95" s="98">
        <v>9504.963</v>
      </c>
      <c r="E95" s="98">
        <v>9132.216</v>
      </c>
      <c r="F95" s="98">
        <v>16194.89</v>
      </c>
      <c r="G95" s="98">
        <v>12131.3</v>
      </c>
      <c r="H95" s="98">
        <v>15972.28</v>
      </c>
      <c r="I95" s="98">
        <v>0</v>
      </c>
      <c r="J95" s="98">
        <v>0</v>
      </c>
      <c r="K95" s="98">
        <v>0</v>
      </c>
      <c r="L95" s="98">
        <v>404.05</v>
      </c>
      <c r="M95" s="98">
        <v>0</v>
      </c>
      <c r="N95" s="98">
        <v>0</v>
      </c>
      <c r="O95" s="98">
        <v>0</v>
      </c>
      <c r="P95" s="98">
        <v>0</v>
      </c>
      <c r="Q95" s="98">
        <v>0</v>
      </c>
      <c r="R95" s="98">
        <v>0</v>
      </c>
      <c r="S95" s="98">
        <v>0</v>
      </c>
      <c r="T95" s="98">
        <v>0</v>
      </c>
      <c r="U95" s="98">
        <f aca="true" t="shared" si="93" ref="U95:U110">SUM(D95:T95)</f>
        <v>63339.69900000001</v>
      </c>
      <c r="V95" s="28"/>
      <c r="W95" s="81" t="s">
        <v>187</v>
      </c>
      <c r="X95" s="155" t="s">
        <v>177</v>
      </c>
      <c r="Y95" s="222">
        <f>U95</f>
        <v>63339.69900000001</v>
      </c>
      <c r="Z95" s="173">
        <f>C95</f>
        <v>38.49</v>
      </c>
      <c r="AA95" s="158">
        <f>ROUND(Y95*Z95,2)</f>
        <v>2437945.01</v>
      </c>
      <c r="AB95" s="120">
        <f>ROUND(Y95/Y110%,12)</f>
        <v>3.954803421586</v>
      </c>
      <c r="AC95" s="121">
        <f>ROUND(AC111*AB95%,2)</f>
        <v>155428.78</v>
      </c>
      <c r="AD95" s="121">
        <f>AA95-AC95</f>
        <v>2282516.23</v>
      </c>
      <c r="AE95" s="174">
        <f aca="true" t="shared" si="94" ref="AE95:AE101">IF(AC95=0,0,ROUND(AD95/Y95,12))</f>
        <v>36.036107939193</v>
      </c>
      <c r="AF95" s="122">
        <f>ROUND(Y95*AE95,2)</f>
        <v>2282516.23</v>
      </c>
      <c r="AG95" s="121">
        <f>ROUND(AF95/AF110%,12)</f>
        <v>3.557556681117</v>
      </c>
      <c r="AH95" s="122">
        <f>ROUND(AH111*AG95%,2)</f>
        <v>1017476.64</v>
      </c>
      <c r="AI95" s="225">
        <f>IF(AG95=0,0,ROUND(AH95/Y95,12))</f>
        <v>16.063806049978</v>
      </c>
      <c r="AJ95" s="123">
        <f>ROUND(Y95*AI95,2)</f>
        <v>1017476.64</v>
      </c>
      <c r="AP95" s="81" t="s">
        <v>187</v>
      </c>
      <c r="AQ95" s="176" t="s">
        <v>177</v>
      </c>
      <c r="AR95" s="177">
        <f aca="true" t="shared" si="95" ref="AR95:AR109">D95</f>
        <v>9504.963</v>
      </c>
      <c r="AS95" s="173">
        <f aca="true" t="shared" si="96" ref="AS95:AS109">E95</f>
        <v>9132.216</v>
      </c>
      <c r="AT95" s="173">
        <f aca="true" t="shared" si="97" ref="AT95:AT109">F95</f>
        <v>16194.89</v>
      </c>
      <c r="AU95" s="173">
        <f aca="true" t="shared" si="98" ref="AU95:AU109">G95</f>
        <v>12131.3</v>
      </c>
      <c r="AV95" s="173">
        <f aca="true" t="shared" si="99" ref="AV95:AV109">H95</f>
        <v>15972.28</v>
      </c>
      <c r="AW95" s="173">
        <f aca="true" t="shared" si="100" ref="AW95:AW109">I95</f>
        <v>0</v>
      </c>
      <c r="AX95" s="173">
        <f aca="true" t="shared" si="101" ref="AX95:AX109">J95</f>
        <v>0</v>
      </c>
      <c r="AY95" s="173">
        <f aca="true" t="shared" si="102" ref="AY95:AY109">K95</f>
        <v>0</v>
      </c>
      <c r="AZ95" s="173">
        <f aca="true" t="shared" si="103" ref="AZ95:AZ109">L95</f>
        <v>404.05</v>
      </c>
      <c r="BA95" s="173">
        <f aca="true" t="shared" si="104" ref="BA95:BA109">M95</f>
        <v>0</v>
      </c>
      <c r="BB95" s="173">
        <f aca="true" t="shared" si="105" ref="BB95:BB109">N95</f>
        <v>0</v>
      </c>
      <c r="BC95" s="173">
        <f aca="true" t="shared" si="106" ref="BC95:BC109">O95</f>
        <v>0</v>
      </c>
      <c r="BD95" s="173">
        <f aca="true" t="shared" si="107" ref="BD95:BD109">P95</f>
        <v>0</v>
      </c>
      <c r="BE95" s="173">
        <f aca="true" t="shared" si="108" ref="BE95:BE109">Q95</f>
        <v>0</v>
      </c>
      <c r="BF95" s="173">
        <f aca="true" t="shared" si="109" ref="BF95:BF109">R95</f>
        <v>0</v>
      </c>
      <c r="BG95" s="173">
        <f aca="true" t="shared" si="110" ref="BG95:BG109">S95</f>
        <v>0</v>
      </c>
      <c r="BH95" s="173">
        <f aca="true" t="shared" si="111" ref="BH95:BH109">T95</f>
        <v>0</v>
      </c>
      <c r="BI95" s="158">
        <f>SUM(AR95:BH95)</f>
        <v>63339.69900000001</v>
      </c>
      <c r="BJ95" s="46">
        <f aca="true" t="shared" si="112" ref="BJ95:BJ110">BI95-U95</f>
        <v>0</v>
      </c>
    </row>
    <row r="96" spans="1:62" ht="30" thickBot="1">
      <c r="A96" s="82" t="s">
        <v>187</v>
      </c>
      <c r="B96" s="156" t="s">
        <v>178</v>
      </c>
      <c r="C96" s="97">
        <v>60.1</v>
      </c>
      <c r="D96" s="98">
        <v>7092.94</v>
      </c>
      <c r="E96" s="98">
        <v>7992.592</v>
      </c>
      <c r="F96" s="98">
        <v>15514.64</v>
      </c>
      <c r="G96" s="98">
        <v>14433.31</v>
      </c>
      <c r="H96" s="98">
        <v>10541.54</v>
      </c>
      <c r="I96" s="98">
        <v>0</v>
      </c>
      <c r="J96" s="98">
        <v>0</v>
      </c>
      <c r="K96" s="98">
        <v>0</v>
      </c>
      <c r="L96" s="98">
        <v>7808.683</v>
      </c>
      <c r="M96" s="98">
        <v>0</v>
      </c>
      <c r="N96" s="98">
        <v>0</v>
      </c>
      <c r="O96" s="98">
        <v>0</v>
      </c>
      <c r="P96" s="98">
        <v>0</v>
      </c>
      <c r="Q96" s="98">
        <v>0</v>
      </c>
      <c r="R96" s="98">
        <v>0</v>
      </c>
      <c r="S96" s="98">
        <v>0</v>
      </c>
      <c r="T96" s="98">
        <v>0</v>
      </c>
      <c r="U96" s="98">
        <f t="shared" si="93"/>
        <v>63383.704999999994</v>
      </c>
      <c r="V96" s="28"/>
      <c r="W96" s="82" t="s">
        <v>187</v>
      </c>
      <c r="X96" s="156" t="s">
        <v>178</v>
      </c>
      <c r="Y96" s="223">
        <f>U96</f>
        <v>63383.704999999994</v>
      </c>
      <c r="Z96" s="178">
        <f aca="true" t="shared" si="113" ref="Z96:Z109">C96</f>
        <v>60.1</v>
      </c>
      <c r="AA96" s="159">
        <f aca="true" t="shared" si="114" ref="AA96:AA109">ROUND(Y96*Z96,2)</f>
        <v>3809360.67</v>
      </c>
      <c r="AB96" s="124">
        <f>ROUND(Y96/Y110%,12)</f>
        <v>3.957551067725</v>
      </c>
      <c r="AC96" s="103">
        <f>ROUND(AC111*AB96%,2)</f>
        <v>155536.76</v>
      </c>
      <c r="AD96" s="103">
        <f aca="true" t="shared" si="115" ref="AD96:AD109">AA96-AC96</f>
        <v>3653823.91</v>
      </c>
      <c r="AE96" s="179">
        <f t="shared" si="94"/>
        <v>57.64610809671</v>
      </c>
      <c r="AF96" s="106">
        <f aca="true" t="shared" si="116" ref="AF96:AF109">ROUND(Y96*AE96,2)</f>
        <v>3653823.91</v>
      </c>
      <c r="AG96" s="103">
        <f>ROUND(AF96/AF110%,12)</f>
        <v>5.694892983366</v>
      </c>
      <c r="AH96" s="106">
        <f>ROUND(AH111*AG96%,2)</f>
        <v>1628764.09</v>
      </c>
      <c r="AI96" s="226">
        <f aca="true" t="shared" si="117" ref="AI96:AI109">IF(AG96=0,0,ROUND(AH96/Y96,12))</f>
        <v>25.696889918316</v>
      </c>
      <c r="AJ96" s="125">
        <f aca="true" t="shared" si="118" ref="AJ96:AJ109">ROUND(Y96*AI96,2)</f>
        <v>1628764.09</v>
      </c>
      <c r="AP96" s="82" t="s">
        <v>187</v>
      </c>
      <c r="AQ96" s="181" t="s">
        <v>178</v>
      </c>
      <c r="AR96" s="182">
        <f t="shared" si="95"/>
        <v>7092.94</v>
      </c>
      <c r="AS96" s="178">
        <f t="shared" si="96"/>
        <v>7992.592</v>
      </c>
      <c r="AT96" s="178">
        <f t="shared" si="97"/>
        <v>15514.64</v>
      </c>
      <c r="AU96" s="178">
        <f t="shared" si="98"/>
        <v>14433.31</v>
      </c>
      <c r="AV96" s="178">
        <f t="shared" si="99"/>
        <v>10541.54</v>
      </c>
      <c r="AW96" s="178">
        <f t="shared" si="100"/>
        <v>0</v>
      </c>
      <c r="AX96" s="178">
        <f t="shared" si="101"/>
        <v>0</v>
      </c>
      <c r="AY96" s="178">
        <f t="shared" si="102"/>
        <v>0</v>
      </c>
      <c r="AZ96" s="178">
        <f t="shared" si="103"/>
        <v>7808.683</v>
      </c>
      <c r="BA96" s="178">
        <f t="shared" si="104"/>
        <v>0</v>
      </c>
      <c r="BB96" s="178">
        <f t="shared" si="105"/>
        <v>0</v>
      </c>
      <c r="BC96" s="178">
        <f t="shared" si="106"/>
        <v>0</v>
      </c>
      <c r="BD96" s="178">
        <f t="shared" si="107"/>
        <v>0</v>
      </c>
      <c r="BE96" s="178">
        <f t="shared" si="108"/>
        <v>0</v>
      </c>
      <c r="BF96" s="178">
        <f t="shared" si="109"/>
        <v>0</v>
      </c>
      <c r="BG96" s="178">
        <f t="shared" si="110"/>
        <v>0</v>
      </c>
      <c r="BH96" s="178">
        <f t="shared" si="111"/>
        <v>0</v>
      </c>
      <c r="BI96" s="159">
        <f aca="true" t="shared" si="119" ref="BI96:BI109">SUM(AR96:BH96)</f>
        <v>63383.704999999994</v>
      </c>
      <c r="BJ96" s="46">
        <f t="shared" si="112"/>
        <v>0</v>
      </c>
    </row>
    <row r="97" spans="1:62" ht="30" thickBot="1">
      <c r="A97" s="83" t="s">
        <v>187</v>
      </c>
      <c r="B97" s="157" t="s">
        <v>179</v>
      </c>
      <c r="C97" s="97">
        <v>97.97</v>
      </c>
      <c r="D97" s="98">
        <v>0</v>
      </c>
      <c r="E97" s="98">
        <v>0</v>
      </c>
      <c r="F97" s="98">
        <v>0</v>
      </c>
      <c r="G97" s="98">
        <v>0</v>
      </c>
      <c r="H97" s="98">
        <v>0</v>
      </c>
      <c r="I97" s="98">
        <v>0</v>
      </c>
      <c r="J97" s="98">
        <v>0</v>
      </c>
      <c r="K97" s="98">
        <v>0</v>
      </c>
      <c r="L97" s="98">
        <v>0</v>
      </c>
      <c r="M97" s="98">
        <v>0</v>
      </c>
      <c r="N97" s="98">
        <v>0</v>
      </c>
      <c r="O97" s="98">
        <v>0</v>
      </c>
      <c r="P97" s="98">
        <v>0</v>
      </c>
      <c r="Q97" s="98">
        <v>0</v>
      </c>
      <c r="R97" s="98">
        <v>0</v>
      </c>
      <c r="S97" s="98">
        <v>0</v>
      </c>
      <c r="T97" s="98">
        <v>0</v>
      </c>
      <c r="U97" s="98">
        <f t="shared" si="93"/>
        <v>0</v>
      </c>
      <c r="V97" s="28"/>
      <c r="W97" s="83" t="s">
        <v>187</v>
      </c>
      <c r="X97" s="157" t="s">
        <v>179</v>
      </c>
      <c r="Y97" s="224">
        <f>U97</f>
        <v>0</v>
      </c>
      <c r="Z97" s="183">
        <f t="shared" si="113"/>
        <v>97.97</v>
      </c>
      <c r="AA97" s="160">
        <f t="shared" si="114"/>
        <v>0</v>
      </c>
      <c r="AB97" s="126">
        <f>ROUND(Y97/Y110%,12)</f>
        <v>0</v>
      </c>
      <c r="AC97" s="127">
        <f>ROUND(AC111*AB97%,2)</f>
        <v>0</v>
      </c>
      <c r="AD97" s="127">
        <f t="shared" si="115"/>
        <v>0</v>
      </c>
      <c r="AE97" s="184">
        <f t="shared" si="94"/>
        <v>0</v>
      </c>
      <c r="AF97" s="128">
        <f t="shared" si="116"/>
        <v>0</v>
      </c>
      <c r="AG97" s="127">
        <f>ROUND(AF97/AF110%,12)</f>
        <v>0</v>
      </c>
      <c r="AH97" s="128">
        <f>ROUND(AH111*AG97%,2)</f>
        <v>0</v>
      </c>
      <c r="AI97" s="227">
        <f t="shared" si="117"/>
        <v>0</v>
      </c>
      <c r="AJ97" s="129">
        <f t="shared" si="118"/>
        <v>0</v>
      </c>
      <c r="AP97" s="83" t="s">
        <v>187</v>
      </c>
      <c r="AQ97" s="186" t="s">
        <v>179</v>
      </c>
      <c r="AR97" s="187">
        <f t="shared" si="95"/>
        <v>0</v>
      </c>
      <c r="AS97" s="183">
        <f t="shared" si="96"/>
        <v>0</v>
      </c>
      <c r="AT97" s="183">
        <f t="shared" si="97"/>
        <v>0</v>
      </c>
      <c r="AU97" s="183">
        <f t="shared" si="98"/>
        <v>0</v>
      </c>
      <c r="AV97" s="183">
        <f t="shared" si="99"/>
        <v>0</v>
      </c>
      <c r="AW97" s="183">
        <f t="shared" si="100"/>
        <v>0</v>
      </c>
      <c r="AX97" s="183">
        <f t="shared" si="101"/>
        <v>0</v>
      </c>
      <c r="AY97" s="183">
        <f t="shared" si="102"/>
        <v>0</v>
      </c>
      <c r="AZ97" s="183">
        <f t="shared" si="103"/>
        <v>0</v>
      </c>
      <c r="BA97" s="183">
        <f t="shared" si="104"/>
        <v>0</v>
      </c>
      <c r="BB97" s="183">
        <f t="shared" si="105"/>
        <v>0</v>
      </c>
      <c r="BC97" s="183">
        <f t="shared" si="106"/>
        <v>0</v>
      </c>
      <c r="BD97" s="183">
        <f t="shared" si="107"/>
        <v>0</v>
      </c>
      <c r="BE97" s="183">
        <f t="shared" si="108"/>
        <v>0</v>
      </c>
      <c r="BF97" s="183">
        <f t="shared" si="109"/>
        <v>0</v>
      </c>
      <c r="BG97" s="183">
        <f t="shared" si="110"/>
        <v>0</v>
      </c>
      <c r="BH97" s="183">
        <f t="shared" si="111"/>
        <v>0</v>
      </c>
      <c r="BI97" s="159">
        <f t="shared" si="119"/>
        <v>0</v>
      </c>
      <c r="BJ97" s="46">
        <f t="shared" si="112"/>
        <v>0</v>
      </c>
    </row>
    <row r="98" spans="1:62" ht="15.75" thickBot="1">
      <c r="A98" s="81" t="s">
        <v>187</v>
      </c>
      <c r="B98" s="155" t="s">
        <v>180</v>
      </c>
      <c r="C98" s="97">
        <v>18.7</v>
      </c>
      <c r="D98" s="98">
        <v>24590.14</v>
      </c>
      <c r="E98" s="98">
        <v>22689.26</v>
      </c>
      <c r="F98" s="98">
        <v>40283.33</v>
      </c>
      <c r="G98" s="98">
        <v>30766.7</v>
      </c>
      <c r="H98" s="98">
        <v>39567.96</v>
      </c>
      <c r="I98" s="98">
        <v>0</v>
      </c>
      <c r="J98" s="98">
        <v>0</v>
      </c>
      <c r="K98" s="98">
        <v>0</v>
      </c>
      <c r="L98" s="98">
        <v>4950.777</v>
      </c>
      <c r="M98" s="98">
        <v>0</v>
      </c>
      <c r="N98" s="98">
        <v>0</v>
      </c>
      <c r="O98" s="98">
        <v>0</v>
      </c>
      <c r="P98" s="98">
        <v>0</v>
      </c>
      <c r="Q98" s="98">
        <v>0</v>
      </c>
      <c r="R98" s="98">
        <v>0</v>
      </c>
      <c r="S98" s="98">
        <v>0</v>
      </c>
      <c r="T98" s="98">
        <v>0</v>
      </c>
      <c r="U98" s="98">
        <f t="shared" si="93"/>
        <v>162848.167</v>
      </c>
      <c r="V98" s="28"/>
      <c r="W98" s="81" t="s">
        <v>187</v>
      </c>
      <c r="X98" s="155" t="s">
        <v>180</v>
      </c>
      <c r="Y98" s="222">
        <f aca="true" t="shared" si="120" ref="Y98:Y109">U98</f>
        <v>162848.167</v>
      </c>
      <c r="Z98" s="173">
        <f t="shared" si="113"/>
        <v>18.7</v>
      </c>
      <c r="AA98" s="158">
        <f t="shared" si="114"/>
        <v>3045260.72</v>
      </c>
      <c r="AB98" s="120">
        <f>ROUND(Y98/Y110%,12)</f>
        <v>10.167912039662</v>
      </c>
      <c r="AC98" s="121">
        <f>ROUND(AC111*AB98%,2)</f>
        <v>399611.8</v>
      </c>
      <c r="AD98" s="121">
        <f t="shared" si="115"/>
        <v>2645648.9200000004</v>
      </c>
      <c r="AE98" s="174">
        <f t="shared" si="94"/>
        <v>16.246108069488</v>
      </c>
      <c r="AF98" s="122">
        <f t="shared" si="116"/>
        <v>2645648.92</v>
      </c>
      <c r="AG98" s="121">
        <f>ROUND(AF98/AF110%,12)</f>
        <v>4.123539568976</v>
      </c>
      <c r="AH98" s="122">
        <f>ROUND(AH111*AG98%,2)</f>
        <v>1179350.2</v>
      </c>
      <c r="AI98" s="225">
        <f t="shared" si="117"/>
        <v>7.24202317856</v>
      </c>
      <c r="AJ98" s="123">
        <f t="shared" si="118"/>
        <v>1179350.2</v>
      </c>
      <c r="AP98" s="81" t="s">
        <v>187</v>
      </c>
      <c r="AQ98" s="176" t="s">
        <v>180</v>
      </c>
      <c r="AR98" s="177">
        <f t="shared" si="95"/>
        <v>24590.14</v>
      </c>
      <c r="AS98" s="173">
        <f t="shared" si="96"/>
        <v>22689.26</v>
      </c>
      <c r="AT98" s="173">
        <f t="shared" si="97"/>
        <v>40283.33</v>
      </c>
      <c r="AU98" s="173">
        <f t="shared" si="98"/>
        <v>30766.7</v>
      </c>
      <c r="AV98" s="173">
        <f t="shared" si="99"/>
        <v>39567.96</v>
      </c>
      <c r="AW98" s="173">
        <f t="shared" si="100"/>
        <v>0</v>
      </c>
      <c r="AX98" s="173">
        <f t="shared" si="101"/>
        <v>0</v>
      </c>
      <c r="AY98" s="173">
        <f t="shared" si="102"/>
        <v>0</v>
      </c>
      <c r="AZ98" s="173">
        <f t="shared" si="103"/>
        <v>4950.777</v>
      </c>
      <c r="BA98" s="173">
        <f t="shared" si="104"/>
        <v>0</v>
      </c>
      <c r="BB98" s="173">
        <f t="shared" si="105"/>
        <v>0</v>
      </c>
      <c r="BC98" s="173">
        <f t="shared" si="106"/>
        <v>0</v>
      </c>
      <c r="BD98" s="173">
        <f t="shared" si="107"/>
        <v>0</v>
      </c>
      <c r="BE98" s="173">
        <f t="shared" si="108"/>
        <v>0</v>
      </c>
      <c r="BF98" s="173">
        <f t="shared" si="109"/>
        <v>0</v>
      </c>
      <c r="BG98" s="173">
        <f t="shared" si="110"/>
        <v>0</v>
      </c>
      <c r="BH98" s="173">
        <f t="shared" si="111"/>
        <v>0</v>
      </c>
      <c r="BI98" s="158">
        <f t="shared" si="119"/>
        <v>162848.167</v>
      </c>
      <c r="BJ98" s="46">
        <f t="shared" si="112"/>
        <v>0</v>
      </c>
    </row>
    <row r="99" spans="1:62" ht="15.75" thickBot="1">
      <c r="A99" s="82" t="s">
        <v>187</v>
      </c>
      <c r="B99" s="156" t="s">
        <v>181</v>
      </c>
      <c r="C99" s="97">
        <v>40.5</v>
      </c>
      <c r="D99" s="98">
        <v>20286.03</v>
      </c>
      <c r="E99" s="98">
        <v>21475.52</v>
      </c>
      <c r="F99" s="98">
        <v>41377.07</v>
      </c>
      <c r="G99" s="98">
        <v>35891.55</v>
      </c>
      <c r="H99" s="98">
        <v>31714.28</v>
      </c>
      <c r="I99" s="98">
        <v>0</v>
      </c>
      <c r="J99" s="98">
        <v>0</v>
      </c>
      <c r="K99" s="98">
        <v>0</v>
      </c>
      <c r="L99" s="98">
        <v>6866.902</v>
      </c>
      <c r="M99" s="98">
        <v>0</v>
      </c>
      <c r="N99" s="98">
        <v>0</v>
      </c>
      <c r="O99" s="98">
        <v>0</v>
      </c>
      <c r="P99" s="98">
        <v>0</v>
      </c>
      <c r="Q99" s="98">
        <v>0</v>
      </c>
      <c r="R99" s="98">
        <v>0</v>
      </c>
      <c r="S99" s="98">
        <v>0</v>
      </c>
      <c r="T99" s="98">
        <v>0</v>
      </c>
      <c r="U99" s="98">
        <f t="shared" si="93"/>
        <v>157611.352</v>
      </c>
      <c r="V99" s="28"/>
      <c r="W99" s="82" t="s">
        <v>187</v>
      </c>
      <c r="X99" s="156" t="s">
        <v>181</v>
      </c>
      <c r="Y99" s="223">
        <f t="shared" si="120"/>
        <v>157611.352</v>
      </c>
      <c r="Z99" s="178">
        <f t="shared" si="113"/>
        <v>40.5</v>
      </c>
      <c r="AA99" s="159">
        <f t="shared" si="114"/>
        <v>6383259.76</v>
      </c>
      <c r="AB99" s="124">
        <f>ROUND(Y99/Y110%,12)</f>
        <v>9.840935842945</v>
      </c>
      <c r="AC99" s="103">
        <f>ROUND(AC111*AB99%,2)</f>
        <v>386761.22</v>
      </c>
      <c r="AD99" s="103">
        <f t="shared" si="115"/>
        <v>5996498.54</v>
      </c>
      <c r="AE99" s="179">
        <f t="shared" si="94"/>
        <v>38.046108125511</v>
      </c>
      <c r="AF99" s="106">
        <f t="shared" si="116"/>
        <v>5996498.54</v>
      </c>
      <c r="AG99" s="103">
        <f>ROUND(AF99/AF110%,12)</f>
        <v>9.346213255309</v>
      </c>
      <c r="AH99" s="106">
        <f>ROUND(AH111*AG99%,2)</f>
        <v>2673057.53</v>
      </c>
      <c r="AI99" s="226">
        <f t="shared" si="117"/>
        <v>16.959803314167</v>
      </c>
      <c r="AJ99" s="125">
        <f t="shared" si="118"/>
        <v>2673057.53</v>
      </c>
      <c r="AP99" s="82" t="s">
        <v>187</v>
      </c>
      <c r="AQ99" s="181" t="s">
        <v>181</v>
      </c>
      <c r="AR99" s="182">
        <f t="shared" si="95"/>
        <v>20286.03</v>
      </c>
      <c r="AS99" s="178">
        <f t="shared" si="96"/>
        <v>21475.52</v>
      </c>
      <c r="AT99" s="178">
        <f t="shared" si="97"/>
        <v>41377.07</v>
      </c>
      <c r="AU99" s="178">
        <f t="shared" si="98"/>
        <v>35891.55</v>
      </c>
      <c r="AV99" s="178">
        <f t="shared" si="99"/>
        <v>31714.28</v>
      </c>
      <c r="AW99" s="178">
        <f t="shared" si="100"/>
        <v>0</v>
      </c>
      <c r="AX99" s="178">
        <f t="shared" si="101"/>
        <v>0</v>
      </c>
      <c r="AY99" s="178">
        <f t="shared" si="102"/>
        <v>0</v>
      </c>
      <c r="AZ99" s="178">
        <f t="shared" si="103"/>
        <v>6866.902</v>
      </c>
      <c r="BA99" s="178">
        <f t="shared" si="104"/>
        <v>0</v>
      </c>
      <c r="BB99" s="178">
        <f t="shared" si="105"/>
        <v>0</v>
      </c>
      <c r="BC99" s="178">
        <f t="shared" si="106"/>
        <v>0</v>
      </c>
      <c r="BD99" s="178">
        <f t="shared" si="107"/>
        <v>0</v>
      </c>
      <c r="BE99" s="178">
        <f t="shared" si="108"/>
        <v>0</v>
      </c>
      <c r="BF99" s="178">
        <f t="shared" si="109"/>
        <v>0</v>
      </c>
      <c r="BG99" s="178">
        <f t="shared" si="110"/>
        <v>0</v>
      </c>
      <c r="BH99" s="178">
        <f t="shared" si="111"/>
        <v>0</v>
      </c>
      <c r="BI99" s="159">
        <f t="shared" si="119"/>
        <v>157611.352</v>
      </c>
      <c r="BJ99" s="46">
        <f t="shared" si="112"/>
        <v>0</v>
      </c>
    </row>
    <row r="100" spans="1:62" ht="15.75" thickBot="1">
      <c r="A100" s="82" t="s">
        <v>187</v>
      </c>
      <c r="B100" s="156" t="s">
        <v>186</v>
      </c>
      <c r="C100" s="97">
        <v>90.5</v>
      </c>
      <c r="D100" s="98">
        <v>551.2742</v>
      </c>
      <c r="E100" s="98">
        <v>766.5691</v>
      </c>
      <c r="F100" s="98">
        <v>1481.867</v>
      </c>
      <c r="G100" s="98">
        <v>2285.959</v>
      </c>
      <c r="H100" s="98">
        <v>405.5222</v>
      </c>
      <c r="I100" s="98">
        <v>0</v>
      </c>
      <c r="J100" s="98">
        <v>0</v>
      </c>
      <c r="K100" s="98">
        <v>0</v>
      </c>
      <c r="L100" s="98">
        <v>6911.084</v>
      </c>
      <c r="M100" s="98">
        <v>0</v>
      </c>
      <c r="N100" s="98">
        <v>0</v>
      </c>
      <c r="O100" s="98">
        <v>0</v>
      </c>
      <c r="P100" s="98">
        <v>0</v>
      </c>
      <c r="Q100" s="98">
        <v>0</v>
      </c>
      <c r="R100" s="98">
        <v>0</v>
      </c>
      <c r="S100" s="98">
        <v>0</v>
      </c>
      <c r="T100" s="98">
        <v>0</v>
      </c>
      <c r="U100" s="98">
        <f t="shared" si="93"/>
        <v>12402.2755</v>
      </c>
      <c r="V100" s="28"/>
      <c r="W100" s="82" t="s">
        <v>187</v>
      </c>
      <c r="X100" s="156" t="s">
        <v>186</v>
      </c>
      <c r="Y100" s="223">
        <f t="shared" si="120"/>
        <v>12402.2755</v>
      </c>
      <c r="Z100" s="178">
        <f t="shared" si="113"/>
        <v>90.5</v>
      </c>
      <c r="AA100" s="159">
        <f t="shared" si="114"/>
        <v>1122405.93</v>
      </c>
      <c r="AB100" s="124">
        <f>ROUND(Y100/Y110%,12)</f>
        <v>0.774373139709</v>
      </c>
      <c r="AC100" s="103">
        <f>ROUND(AC111*AB100%,2)</f>
        <v>30433.84</v>
      </c>
      <c r="AD100" s="103">
        <f t="shared" si="115"/>
        <v>1091972.0899999999</v>
      </c>
      <c r="AE100" s="179">
        <f t="shared" si="94"/>
        <v>88.046108151686</v>
      </c>
      <c r="AF100" s="106">
        <f t="shared" si="116"/>
        <v>1091972.09</v>
      </c>
      <c r="AG100" s="103">
        <f>ROUND(AF100/AF110%,12)</f>
        <v>1.701960561469</v>
      </c>
      <c r="AH100" s="106">
        <f>ROUND(AH111*AG100%,2)</f>
        <v>486768.1</v>
      </c>
      <c r="AI100" s="226">
        <f t="shared" si="117"/>
        <v>39.248289557832</v>
      </c>
      <c r="AJ100" s="125">
        <f t="shared" si="118"/>
        <v>486768.1</v>
      </c>
      <c r="AP100" s="82" t="s">
        <v>187</v>
      </c>
      <c r="AQ100" s="181" t="s">
        <v>186</v>
      </c>
      <c r="AR100" s="182">
        <f t="shared" si="95"/>
        <v>551.2742</v>
      </c>
      <c r="AS100" s="178">
        <f t="shared" si="96"/>
        <v>766.5691</v>
      </c>
      <c r="AT100" s="178">
        <f t="shared" si="97"/>
        <v>1481.867</v>
      </c>
      <c r="AU100" s="178">
        <f t="shared" si="98"/>
        <v>2285.959</v>
      </c>
      <c r="AV100" s="178">
        <f t="shared" si="99"/>
        <v>405.5222</v>
      </c>
      <c r="AW100" s="178">
        <f t="shared" si="100"/>
        <v>0</v>
      </c>
      <c r="AX100" s="178">
        <f t="shared" si="101"/>
        <v>0</v>
      </c>
      <c r="AY100" s="178">
        <f t="shared" si="102"/>
        <v>0</v>
      </c>
      <c r="AZ100" s="178">
        <f t="shared" si="103"/>
        <v>6911.084</v>
      </c>
      <c r="BA100" s="178">
        <f t="shared" si="104"/>
        <v>0</v>
      </c>
      <c r="BB100" s="178">
        <f t="shared" si="105"/>
        <v>0</v>
      </c>
      <c r="BC100" s="178">
        <f t="shared" si="106"/>
        <v>0</v>
      </c>
      <c r="BD100" s="178">
        <f t="shared" si="107"/>
        <v>0</v>
      </c>
      <c r="BE100" s="178">
        <f t="shared" si="108"/>
        <v>0</v>
      </c>
      <c r="BF100" s="178">
        <f t="shared" si="109"/>
        <v>0</v>
      </c>
      <c r="BG100" s="178">
        <f t="shared" si="110"/>
        <v>0</v>
      </c>
      <c r="BH100" s="178">
        <f t="shared" si="111"/>
        <v>0</v>
      </c>
      <c r="BI100" s="159">
        <f t="shared" si="119"/>
        <v>12402.2755</v>
      </c>
      <c r="BJ100" s="46">
        <f t="shared" si="112"/>
        <v>0</v>
      </c>
    </row>
    <row r="101" spans="1:62" ht="30" thickBot="1">
      <c r="A101" s="83" t="s">
        <v>187</v>
      </c>
      <c r="B101" s="157" t="s">
        <v>189</v>
      </c>
      <c r="C101" s="97">
        <v>155.5</v>
      </c>
      <c r="D101" s="98">
        <v>0</v>
      </c>
      <c r="E101" s="98">
        <v>0</v>
      </c>
      <c r="F101" s="98">
        <v>0</v>
      </c>
      <c r="G101" s="98">
        <v>0</v>
      </c>
      <c r="H101" s="98">
        <v>0</v>
      </c>
      <c r="I101" s="98">
        <v>0</v>
      </c>
      <c r="J101" s="98">
        <v>0</v>
      </c>
      <c r="K101" s="98">
        <v>0</v>
      </c>
      <c r="L101" s="98">
        <v>0</v>
      </c>
      <c r="M101" s="98">
        <v>0</v>
      </c>
      <c r="N101" s="98">
        <v>0</v>
      </c>
      <c r="O101" s="98">
        <v>0</v>
      </c>
      <c r="P101" s="98">
        <v>0</v>
      </c>
      <c r="Q101" s="98">
        <v>0</v>
      </c>
      <c r="R101" s="98">
        <v>0</v>
      </c>
      <c r="S101" s="98">
        <v>0</v>
      </c>
      <c r="T101" s="98">
        <v>0</v>
      </c>
      <c r="U101" s="98">
        <f t="shared" si="93"/>
        <v>0</v>
      </c>
      <c r="V101" s="28"/>
      <c r="W101" s="83" t="s">
        <v>187</v>
      </c>
      <c r="X101" s="157" t="s">
        <v>189</v>
      </c>
      <c r="Y101" s="224">
        <f t="shared" si="120"/>
        <v>0</v>
      </c>
      <c r="Z101" s="183">
        <f t="shared" si="113"/>
        <v>155.5</v>
      </c>
      <c r="AA101" s="160">
        <f t="shared" si="114"/>
        <v>0</v>
      </c>
      <c r="AB101" s="126">
        <f>ROUND(Y101/Y110%,12)</f>
        <v>0</v>
      </c>
      <c r="AC101" s="127">
        <f>ROUND(AC111*AB101%,2)</f>
        <v>0</v>
      </c>
      <c r="AD101" s="127">
        <f t="shared" si="115"/>
        <v>0</v>
      </c>
      <c r="AE101" s="184">
        <f t="shared" si="94"/>
        <v>0</v>
      </c>
      <c r="AF101" s="128">
        <f t="shared" si="116"/>
        <v>0</v>
      </c>
      <c r="AG101" s="127">
        <f>ROUND(AF101/AF110%,12)</f>
        <v>0</v>
      </c>
      <c r="AH101" s="128">
        <f>ROUND(AH111*AG101%,2)</f>
        <v>0</v>
      </c>
      <c r="AI101" s="227">
        <f t="shared" si="117"/>
        <v>0</v>
      </c>
      <c r="AJ101" s="129">
        <f t="shared" si="118"/>
        <v>0</v>
      </c>
      <c r="AP101" s="83" t="s">
        <v>187</v>
      </c>
      <c r="AQ101" s="186" t="s">
        <v>189</v>
      </c>
      <c r="AR101" s="187">
        <f t="shared" si="95"/>
        <v>0</v>
      </c>
      <c r="AS101" s="183">
        <f t="shared" si="96"/>
        <v>0</v>
      </c>
      <c r="AT101" s="183">
        <f t="shared" si="97"/>
        <v>0</v>
      </c>
      <c r="AU101" s="183">
        <f t="shared" si="98"/>
        <v>0</v>
      </c>
      <c r="AV101" s="183">
        <f t="shared" si="99"/>
        <v>0</v>
      </c>
      <c r="AW101" s="183">
        <f t="shared" si="100"/>
        <v>0</v>
      </c>
      <c r="AX101" s="183">
        <f t="shared" si="101"/>
        <v>0</v>
      </c>
      <c r="AY101" s="183">
        <f t="shared" si="102"/>
        <v>0</v>
      </c>
      <c r="AZ101" s="183">
        <f t="shared" si="103"/>
        <v>0</v>
      </c>
      <c r="BA101" s="183">
        <f t="shared" si="104"/>
        <v>0</v>
      </c>
      <c r="BB101" s="183">
        <f t="shared" si="105"/>
        <v>0</v>
      </c>
      <c r="BC101" s="183">
        <f t="shared" si="106"/>
        <v>0</v>
      </c>
      <c r="BD101" s="183">
        <f t="shared" si="107"/>
        <v>0</v>
      </c>
      <c r="BE101" s="183">
        <f t="shared" si="108"/>
        <v>0</v>
      </c>
      <c r="BF101" s="183">
        <f t="shared" si="109"/>
        <v>0</v>
      </c>
      <c r="BG101" s="183">
        <f t="shared" si="110"/>
        <v>0</v>
      </c>
      <c r="BH101" s="183">
        <f t="shared" si="111"/>
        <v>0</v>
      </c>
      <c r="BI101" s="159">
        <f t="shared" si="119"/>
        <v>0</v>
      </c>
      <c r="BJ101" s="46">
        <f t="shared" si="112"/>
        <v>0</v>
      </c>
    </row>
    <row r="102" spans="1:62" ht="15.75" thickBot="1">
      <c r="A102" s="81" t="s">
        <v>187</v>
      </c>
      <c r="B102" s="155" t="s">
        <v>184</v>
      </c>
      <c r="C102" s="97">
        <v>18.7</v>
      </c>
      <c r="D102" s="98">
        <v>12658.89</v>
      </c>
      <c r="E102" s="98">
        <v>13953.84</v>
      </c>
      <c r="F102" s="98">
        <v>1481.53</v>
      </c>
      <c r="G102" s="98">
        <v>7019.232</v>
      </c>
      <c r="H102" s="98">
        <v>4101.95</v>
      </c>
      <c r="I102" s="98">
        <v>12153.95</v>
      </c>
      <c r="J102" s="98">
        <v>9383.021</v>
      </c>
      <c r="K102" s="98">
        <v>7997.208</v>
      </c>
      <c r="L102" s="98">
        <v>23459.944</v>
      </c>
      <c r="M102" s="98">
        <v>20510.3</v>
      </c>
      <c r="N102" s="98">
        <v>2177.652</v>
      </c>
      <c r="O102" s="98">
        <v>10317.34</v>
      </c>
      <c r="P102" s="98">
        <v>6029.323</v>
      </c>
      <c r="Q102" s="98">
        <v>17864.7</v>
      </c>
      <c r="R102" s="98">
        <v>13791.8</v>
      </c>
      <c r="S102" s="98">
        <v>11754.84</v>
      </c>
      <c r="T102" s="98">
        <v>3492.807</v>
      </c>
      <c r="U102" s="98">
        <f t="shared" si="93"/>
        <v>178148.327</v>
      </c>
      <c r="V102" s="28"/>
      <c r="W102" s="81" t="s">
        <v>187</v>
      </c>
      <c r="X102" s="155" t="s">
        <v>184</v>
      </c>
      <c r="Y102" s="222">
        <f t="shared" si="120"/>
        <v>178148.327</v>
      </c>
      <c r="Z102" s="173">
        <f t="shared" si="113"/>
        <v>18.7</v>
      </c>
      <c r="AA102" s="158">
        <f t="shared" si="114"/>
        <v>3331373.71</v>
      </c>
      <c r="AB102" s="120">
        <f>ROUND(Y102/Y110%,12)</f>
        <v>11.123223259547</v>
      </c>
      <c r="AC102" s="121">
        <f>ROUND(AC111*AB102%,2)</f>
        <v>437156.74</v>
      </c>
      <c r="AD102" s="121">
        <f t="shared" si="115"/>
        <v>2894216.9699999997</v>
      </c>
      <c r="AE102" s="174">
        <f>IF(AC102=0,0,ROUND(AD102/Y102,12))</f>
        <v>16.246108053544</v>
      </c>
      <c r="AF102" s="122">
        <f t="shared" si="116"/>
        <v>2894216.97</v>
      </c>
      <c r="AG102" s="121">
        <f>ROUND(AF102/AF110%,12)</f>
        <v>4.510960659511</v>
      </c>
      <c r="AH102" s="122">
        <f>ROUND(AH111*AG102%,2)</f>
        <v>1290154.31</v>
      </c>
      <c r="AI102" s="225">
        <f t="shared" si="117"/>
        <v>7.242023159724</v>
      </c>
      <c r="AJ102" s="123">
        <f t="shared" si="118"/>
        <v>1290154.31</v>
      </c>
      <c r="AP102" s="81" t="s">
        <v>187</v>
      </c>
      <c r="AQ102" s="176" t="s">
        <v>184</v>
      </c>
      <c r="AR102" s="177">
        <f t="shared" si="95"/>
        <v>12658.89</v>
      </c>
      <c r="AS102" s="173">
        <f t="shared" si="96"/>
        <v>13953.84</v>
      </c>
      <c r="AT102" s="173">
        <f t="shared" si="97"/>
        <v>1481.53</v>
      </c>
      <c r="AU102" s="173">
        <f t="shared" si="98"/>
        <v>7019.232</v>
      </c>
      <c r="AV102" s="173">
        <f t="shared" si="99"/>
        <v>4101.95</v>
      </c>
      <c r="AW102" s="173">
        <f t="shared" si="100"/>
        <v>12153.95</v>
      </c>
      <c r="AX102" s="173">
        <f t="shared" si="101"/>
        <v>9383.021</v>
      </c>
      <c r="AY102" s="173">
        <f t="shared" si="102"/>
        <v>7997.208</v>
      </c>
      <c r="AZ102" s="173">
        <f t="shared" si="103"/>
        <v>23459.944</v>
      </c>
      <c r="BA102" s="173">
        <f t="shared" si="104"/>
        <v>20510.3</v>
      </c>
      <c r="BB102" s="173">
        <f t="shared" si="105"/>
        <v>2177.652</v>
      </c>
      <c r="BC102" s="173">
        <f t="shared" si="106"/>
        <v>10317.34</v>
      </c>
      <c r="BD102" s="173">
        <f t="shared" si="107"/>
        <v>6029.323</v>
      </c>
      <c r="BE102" s="173">
        <f t="shared" si="108"/>
        <v>17864.7</v>
      </c>
      <c r="BF102" s="173">
        <f t="shared" si="109"/>
        <v>13791.8</v>
      </c>
      <c r="BG102" s="173">
        <f t="shared" si="110"/>
        <v>11754.84</v>
      </c>
      <c r="BH102" s="173">
        <f t="shared" si="111"/>
        <v>3492.807</v>
      </c>
      <c r="BI102" s="158">
        <f t="shared" si="119"/>
        <v>178148.327</v>
      </c>
      <c r="BJ102" s="46">
        <f t="shared" si="112"/>
        <v>0</v>
      </c>
    </row>
    <row r="103" spans="1:62" ht="15.75" thickBot="1">
      <c r="A103" s="82" t="s">
        <v>187</v>
      </c>
      <c r="B103" s="156" t="s">
        <v>185</v>
      </c>
      <c r="C103" s="97">
        <v>40.5</v>
      </c>
      <c r="D103" s="98">
        <v>4164.878</v>
      </c>
      <c r="E103" s="98">
        <v>4590.928</v>
      </c>
      <c r="F103" s="98">
        <v>487.4352</v>
      </c>
      <c r="G103" s="98">
        <v>2309.384</v>
      </c>
      <c r="H103" s="98">
        <v>1349.575</v>
      </c>
      <c r="I103" s="98">
        <v>3998.749</v>
      </c>
      <c r="J103" s="98">
        <v>3087.09</v>
      </c>
      <c r="K103" s="98">
        <v>2631.146</v>
      </c>
      <c r="L103" s="98">
        <v>43930.7532</v>
      </c>
      <c r="M103" s="98">
        <v>43716.41</v>
      </c>
      <c r="N103" s="98">
        <v>4641.528</v>
      </c>
      <c r="O103" s="98">
        <v>21990.76</v>
      </c>
      <c r="P103" s="98">
        <v>12851.12</v>
      </c>
      <c r="Q103" s="98">
        <v>38077.48</v>
      </c>
      <c r="R103" s="98">
        <v>29396.34</v>
      </c>
      <c r="S103" s="98">
        <v>25054.69</v>
      </c>
      <c r="T103" s="98">
        <v>7444.698</v>
      </c>
      <c r="U103" s="98">
        <f t="shared" si="93"/>
        <v>249722.96440000003</v>
      </c>
      <c r="V103" s="28"/>
      <c r="W103" s="82" t="s">
        <v>187</v>
      </c>
      <c r="X103" s="156" t="s">
        <v>185</v>
      </c>
      <c r="Y103" s="223">
        <f t="shared" si="120"/>
        <v>249722.96440000003</v>
      </c>
      <c r="Z103" s="178">
        <f t="shared" si="113"/>
        <v>40.5</v>
      </c>
      <c r="AA103" s="159">
        <f t="shared" si="114"/>
        <v>10113780.06</v>
      </c>
      <c r="AB103" s="124">
        <f>ROUND(Y103/Y110%,12)</f>
        <v>15.592199673349</v>
      </c>
      <c r="AC103" s="103">
        <f>ROUND(AC111*AB103%,2)</f>
        <v>612793.17</v>
      </c>
      <c r="AD103" s="103">
        <f t="shared" si="115"/>
        <v>9500986.89</v>
      </c>
      <c r="AE103" s="179">
        <f aca="true" t="shared" si="121" ref="AE103:AE109">IF(AC103=0,0,ROUND(AD103/Y103,12))</f>
        <v>38.046108065502</v>
      </c>
      <c r="AF103" s="106">
        <f t="shared" si="116"/>
        <v>9500986.89</v>
      </c>
      <c r="AG103" s="103">
        <f>ROUND(AF103/AF110%,12)</f>
        <v>14.808350075883</v>
      </c>
      <c r="AH103" s="106">
        <f>ROUND(AH111*AG103%,2)</f>
        <v>4235252.35</v>
      </c>
      <c r="AI103" s="226">
        <f t="shared" si="117"/>
        <v>16.959803277107</v>
      </c>
      <c r="AJ103" s="125">
        <f t="shared" si="118"/>
        <v>4235252.35</v>
      </c>
      <c r="AP103" s="82" t="s">
        <v>187</v>
      </c>
      <c r="AQ103" s="181" t="s">
        <v>185</v>
      </c>
      <c r="AR103" s="182">
        <f t="shared" si="95"/>
        <v>4164.878</v>
      </c>
      <c r="AS103" s="178">
        <f t="shared" si="96"/>
        <v>4590.928</v>
      </c>
      <c r="AT103" s="178">
        <f t="shared" si="97"/>
        <v>487.4352</v>
      </c>
      <c r="AU103" s="178">
        <f t="shared" si="98"/>
        <v>2309.384</v>
      </c>
      <c r="AV103" s="178">
        <f t="shared" si="99"/>
        <v>1349.575</v>
      </c>
      <c r="AW103" s="178">
        <f t="shared" si="100"/>
        <v>3998.749</v>
      </c>
      <c r="AX103" s="178">
        <f t="shared" si="101"/>
        <v>3087.09</v>
      </c>
      <c r="AY103" s="178">
        <f t="shared" si="102"/>
        <v>2631.146</v>
      </c>
      <c r="AZ103" s="178">
        <f t="shared" si="103"/>
        <v>43930.7532</v>
      </c>
      <c r="BA103" s="178">
        <f t="shared" si="104"/>
        <v>43716.41</v>
      </c>
      <c r="BB103" s="178">
        <f t="shared" si="105"/>
        <v>4641.528</v>
      </c>
      <c r="BC103" s="178">
        <f t="shared" si="106"/>
        <v>21990.76</v>
      </c>
      <c r="BD103" s="178">
        <f t="shared" si="107"/>
        <v>12851.12</v>
      </c>
      <c r="BE103" s="178">
        <f t="shared" si="108"/>
        <v>38077.48</v>
      </c>
      <c r="BF103" s="178">
        <f t="shared" si="109"/>
        <v>29396.34</v>
      </c>
      <c r="BG103" s="178">
        <f t="shared" si="110"/>
        <v>25054.69</v>
      </c>
      <c r="BH103" s="178">
        <f t="shared" si="111"/>
        <v>7444.698</v>
      </c>
      <c r="BI103" s="159">
        <f t="shared" si="119"/>
        <v>249722.96440000003</v>
      </c>
      <c r="BJ103" s="46">
        <f t="shared" si="112"/>
        <v>0</v>
      </c>
    </row>
    <row r="104" spans="1:62" ht="15.75" thickBot="1">
      <c r="A104" s="82" t="s">
        <v>187</v>
      </c>
      <c r="B104" s="156" t="s">
        <v>183</v>
      </c>
      <c r="C104" s="97">
        <v>90.5</v>
      </c>
      <c r="D104" s="98">
        <v>56.5781</v>
      </c>
      <c r="E104" s="98">
        <v>62.3658</v>
      </c>
      <c r="F104" s="98">
        <v>6.6216</v>
      </c>
      <c r="G104" s="98">
        <v>31.372</v>
      </c>
      <c r="H104" s="98">
        <v>18.3334</v>
      </c>
      <c r="I104" s="98">
        <v>54.3213</v>
      </c>
      <c r="J104" s="98">
        <v>41.9368</v>
      </c>
      <c r="K104" s="98">
        <v>35.743</v>
      </c>
      <c r="L104" s="98">
        <v>36988.2306</v>
      </c>
      <c r="M104" s="98">
        <v>27698.46</v>
      </c>
      <c r="N104" s="98">
        <v>2940.845</v>
      </c>
      <c r="O104" s="98">
        <v>13933.22</v>
      </c>
      <c r="P104" s="98">
        <v>8142.395</v>
      </c>
      <c r="Q104" s="98">
        <v>24125.67</v>
      </c>
      <c r="R104" s="98">
        <v>18625.35</v>
      </c>
      <c r="S104" s="98">
        <v>15874.5</v>
      </c>
      <c r="T104" s="98">
        <v>4716.917</v>
      </c>
      <c r="U104" s="98">
        <f t="shared" si="93"/>
        <v>153352.8596</v>
      </c>
      <c r="V104" s="28"/>
      <c r="W104" s="82" t="s">
        <v>187</v>
      </c>
      <c r="X104" s="156" t="s">
        <v>183</v>
      </c>
      <c r="Y104" s="223">
        <f t="shared" si="120"/>
        <v>153352.8596</v>
      </c>
      <c r="Z104" s="178">
        <f t="shared" si="113"/>
        <v>90.5</v>
      </c>
      <c r="AA104" s="159">
        <f t="shared" si="114"/>
        <v>13878433.79</v>
      </c>
      <c r="AB104" s="124">
        <f>ROUND(Y104/Y110%,12)</f>
        <v>9.575044141844</v>
      </c>
      <c r="AC104" s="103">
        <f>ROUND(AC111*AB104%,2)</f>
        <v>376311.34</v>
      </c>
      <c r="AD104" s="103">
        <f t="shared" si="115"/>
        <v>13502122.45</v>
      </c>
      <c r="AE104" s="179">
        <f t="shared" si="121"/>
        <v>88.046108075314</v>
      </c>
      <c r="AF104" s="106">
        <f t="shared" si="116"/>
        <v>13502122.45</v>
      </c>
      <c r="AG104" s="103">
        <f>ROUND(AF104/AF110%,12)</f>
        <v>21.044567087813</v>
      </c>
      <c r="AH104" s="106">
        <f>ROUND(AH111*AG104%,2)</f>
        <v>6018837.46</v>
      </c>
      <c r="AI104" s="226">
        <f t="shared" si="117"/>
        <v>39.248289700625</v>
      </c>
      <c r="AJ104" s="125">
        <f t="shared" si="118"/>
        <v>6018837.46</v>
      </c>
      <c r="AP104" s="82" t="s">
        <v>187</v>
      </c>
      <c r="AQ104" s="181" t="s">
        <v>183</v>
      </c>
      <c r="AR104" s="182">
        <f t="shared" si="95"/>
        <v>56.5781</v>
      </c>
      <c r="AS104" s="178">
        <f t="shared" si="96"/>
        <v>62.3658</v>
      </c>
      <c r="AT104" s="178">
        <f t="shared" si="97"/>
        <v>6.6216</v>
      </c>
      <c r="AU104" s="178">
        <f t="shared" si="98"/>
        <v>31.372</v>
      </c>
      <c r="AV104" s="178">
        <f t="shared" si="99"/>
        <v>18.3334</v>
      </c>
      <c r="AW104" s="178">
        <f t="shared" si="100"/>
        <v>54.3213</v>
      </c>
      <c r="AX104" s="178">
        <f t="shared" si="101"/>
        <v>41.9368</v>
      </c>
      <c r="AY104" s="178">
        <f t="shared" si="102"/>
        <v>35.743</v>
      </c>
      <c r="AZ104" s="178">
        <f t="shared" si="103"/>
        <v>36988.2306</v>
      </c>
      <c r="BA104" s="178">
        <f t="shared" si="104"/>
        <v>27698.46</v>
      </c>
      <c r="BB104" s="178">
        <f t="shared" si="105"/>
        <v>2940.845</v>
      </c>
      <c r="BC104" s="178">
        <f t="shared" si="106"/>
        <v>13933.22</v>
      </c>
      <c r="BD104" s="178">
        <f t="shared" si="107"/>
        <v>8142.395</v>
      </c>
      <c r="BE104" s="178">
        <f t="shared" si="108"/>
        <v>24125.67</v>
      </c>
      <c r="BF104" s="178">
        <f t="shared" si="109"/>
        <v>18625.35</v>
      </c>
      <c r="BG104" s="178">
        <f t="shared" si="110"/>
        <v>15874.5</v>
      </c>
      <c r="BH104" s="178">
        <f t="shared" si="111"/>
        <v>4716.917</v>
      </c>
      <c r="BI104" s="159">
        <f t="shared" si="119"/>
        <v>153352.8596</v>
      </c>
      <c r="BJ104" s="46">
        <f t="shared" si="112"/>
        <v>0</v>
      </c>
    </row>
    <row r="105" spans="1:62" ht="15.75" thickBot="1">
      <c r="A105" s="83" t="s">
        <v>187</v>
      </c>
      <c r="B105" s="157" t="s">
        <v>182</v>
      </c>
      <c r="C105" s="97">
        <v>155.5</v>
      </c>
      <c r="D105" s="98">
        <v>0</v>
      </c>
      <c r="E105" s="98">
        <v>0</v>
      </c>
      <c r="F105" s="98">
        <v>0</v>
      </c>
      <c r="G105" s="98">
        <v>0</v>
      </c>
      <c r="H105" s="98">
        <v>0</v>
      </c>
      <c r="I105" s="98">
        <v>0</v>
      </c>
      <c r="J105" s="98">
        <v>0</v>
      </c>
      <c r="K105" s="98">
        <v>0</v>
      </c>
      <c r="L105" s="98">
        <v>0</v>
      </c>
      <c r="M105" s="98">
        <v>0</v>
      </c>
      <c r="N105" s="98">
        <v>0</v>
      </c>
      <c r="O105" s="98">
        <v>0</v>
      </c>
      <c r="P105" s="98">
        <v>0</v>
      </c>
      <c r="Q105" s="98">
        <v>0</v>
      </c>
      <c r="R105" s="98">
        <v>0</v>
      </c>
      <c r="S105" s="98">
        <v>0</v>
      </c>
      <c r="T105" s="98">
        <v>0</v>
      </c>
      <c r="U105" s="98">
        <f t="shared" si="93"/>
        <v>0</v>
      </c>
      <c r="V105" s="28"/>
      <c r="W105" s="83" t="s">
        <v>187</v>
      </c>
      <c r="X105" s="157" t="s">
        <v>182</v>
      </c>
      <c r="Y105" s="224">
        <f t="shared" si="120"/>
        <v>0</v>
      </c>
      <c r="Z105" s="183">
        <f t="shared" si="113"/>
        <v>155.5</v>
      </c>
      <c r="AA105" s="160">
        <f t="shared" si="114"/>
        <v>0</v>
      </c>
      <c r="AB105" s="126">
        <f>ROUND(Y105/Y110%,12)</f>
        <v>0</v>
      </c>
      <c r="AC105" s="127">
        <f>ROUND(AC111*AB105%,2)</f>
        <v>0</v>
      </c>
      <c r="AD105" s="127">
        <f t="shared" si="115"/>
        <v>0</v>
      </c>
      <c r="AE105" s="184">
        <f t="shared" si="121"/>
        <v>0</v>
      </c>
      <c r="AF105" s="128">
        <f t="shared" si="116"/>
        <v>0</v>
      </c>
      <c r="AG105" s="127">
        <f>ROUND(AF105/AF110%,12)</f>
        <v>0</v>
      </c>
      <c r="AH105" s="128">
        <f>ROUND(AH111*AG105%,2)</f>
        <v>0</v>
      </c>
      <c r="AI105" s="227">
        <f t="shared" si="117"/>
        <v>0</v>
      </c>
      <c r="AJ105" s="129">
        <f t="shared" si="118"/>
        <v>0</v>
      </c>
      <c r="AP105" s="83" t="s">
        <v>187</v>
      </c>
      <c r="AQ105" s="186" t="s">
        <v>182</v>
      </c>
      <c r="AR105" s="187">
        <f t="shared" si="95"/>
        <v>0</v>
      </c>
      <c r="AS105" s="183">
        <f t="shared" si="96"/>
        <v>0</v>
      </c>
      <c r="AT105" s="183">
        <f t="shared" si="97"/>
        <v>0</v>
      </c>
      <c r="AU105" s="183">
        <f t="shared" si="98"/>
        <v>0</v>
      </c>
      <c r="AV105" s="183">
        <f t="shared" si="99"/>
        <v>0</v>
      </c>
      <c r="AW105" s="183">
        <f t="shared" si="100"/>
        <v>0</v>
      </c>
      <c r="AX105" s="183">
        <f t="shared" si="101"/>
        <v>0</v>
      </c>
      <c r="AY105" s="183">
        <f t="shared" si="102"/>
        <v>0</v>
      </c>
      <c r="AZ105" s="183">
        <f t="shared" si="103"/>
        <v>0</v>
      </c>
      <c r="BA105" s="183">
        <f t="shared" si="104"/>
        <v>0</v>
      </c>
      <c r="BB105" s="183">
        <f t="shared" si="105"/>
        <v>0</v>
      </c>
      <c r="BC105" s="183">
        <f t="shared" si="106"/>
        <v>0</v>
      </c>
      <c r="BD105" s="183">
        <f t="shared" si="107"/>
        <v>0</v>
      </c>
      <c r="BE105" s="183">
        <f t="shared" si="108"/>
        <v>0</v>
      </c>
      <c r="BF105" s="183">
        <f t="shared" si="109"/>
        <v>0</v>
      </c>
      <c r="BG105" s="183">
        <f t="shared" si="110"/>
        <v>0</v>
      </c>
      <c r="BH105" s="183">
        <f t="shared" si="111"/>
        <v>0</v>
      </c>
      <c r="BI105" s="159">
        <f t="shared" si="119"/>
        <v>0</v>
      </c>
      <c r="BJ105" s="46">
        <f t="shared" si="112"/>
        <v>0</v>
      </c>
    </row>
    <row r="106" spans="1:62" ht="15.75" thickBot="1">
      <c r="A106" s="81" t="s">
        <v>188</v>
      </c>
      <c r="B106" s="155" t="s">
        <v>184</v>
      </c>
      <c r="C106" s="97">
        <v>18.7</v>
      </c>
      <c r="D106" s="98">
        <v>25127.67</v>
      </c>
      <c r="E106" s="98">
        <v>2541.738</v>
      </c>
      <c r="F106" s="98">
        <v>20789.775999999998</v>
      </c>
      <c r="G106" s="98">
        <v>12674.428</v>
      </c>
      <c r="H106" s="98">
        <v>16369.51</v>
      </c>
      <c r="I106" s="98">
        <v>45371.56</v>
      </c>
      <c r="J106" s="98">
        <v>21790.68</v>
      </c>
      <c r="K106" s="98">
        <v>8758.51</v>
      </c>
      <c r="L106" s="98">
        <v>4650.948</v>
      </c>
      <c r="M106" s="98">
        <v>19590.59</v>
      </c>
      <c r="N106" s="98">
        <v>885.776</v>
      </c>
      <c r="O106" s="98">
        <v>0</v>
      </c>
      <c r="P106" s="98">
        <v>0</v>
      </c>
      <c r="Q106" s="98">
        <v>0</v>
      </c>
      <c r="R106" s="98">
        <v>0</v>
      </c>
      <c r="S106" s="98">
        <v>0</v>
      </c>
      <c r="T106" s="98">
        <v>0</v>
      </c>
      <c r="U106" s="98">
        <f t="shared" si="93"/>
        <v>178551.18600000002</v>
      </c>
      <c r="V106" s="28"/>
      <c r="W106" s="81" t="s">
        <v>188</v>
      </c>
      <c r="X106" s="155" t="s">
        <v>184</v>
      </c>
      <c r="Y106" s="222">
        <f t="shared" si="120"/>
        <v>178551.18600000002</v>
      </c>
      <c r="Z106" s="173">
        <f t="shared" si="113"/>
        <v>18.7</v>
      </c>
      <c r="AA106" s="158">
        <f t="shared" si="114"/>
        <v>3338907.18</v>
      </c>
      <c r="AB106" s="120">
        <f>ROUND(Y106/Y110%,12)</f>
        <v>11.148376965307</v>
      </c>
      <c r="AC106" s="121">
        <f>ROUND(AC111*AB106%,2)</f>
        <v>438145.31</v>
      </c>
      <c r="AD106" s="121">
        <f t="shared" si="115"/>
        <v>2900761.87</v>
      </c>
      <c r="AE106" s="174">
        <f t="shared" si="121"/>
        <v>16.246108104821</v>
      </c>
      <c r="AF106" s="122">
        <f t="shared" si="116"/>
        <v>2900761.87</v>
      </c>
      <c r="AG106" s="121">
        <f>ROUND(AF106/AF110%,12)</f>
        <v>4.521161617741</v>
      </c>
      <c r="AH106" s="122">
        <f>ROUND(AH111*AG106%,2)</f>
        <v>1293071.83</v>
      </c>
      <c r="AI106" s="225">
        <f t="shared" si="117"/>
        <v>7.242023192162</v>
      </c>
      <c r="AJ106" s="123">
        <f t="shared" si="118"/>
        <v>1293071.83</v>
      </c>
      <c r="AP106" s="81" t="s">
        <v>188</v>
      </c>
      <c r="AQ106" s="176" t="s">
        <v>184</v>
      </c>
      <c r="AR106" s="177">
        <f t="shared" si="95"/>
        <v>25127.67</v>
      </c>
      <c r="AS106" s="173">
        <f t="shared" si="96"/>
        <v>2541.738</v>
      </c>
      <c r="AT106" s="173">
        <f t="shared" si="97"/>
        <v>20789.775999999998</v>
      </c>
      <c r="AU106" s="173">
        <f t="shared" si="98"/>
        <v>12674.428</v>
      </c>
      <c r="AV106" s="173">
        <f t="shared" si="99"/>
        <v>16369.51</v>
      </c>
      <c r="AW106" s="173">
        <f t="shared" si="100"/>
        <v>45371.56</v>
      </c>
      <c r="AX106" s="173">
        <f t="shared" si="101"/>
        <v>21790.68</v>
      </c>
      <c r="AY106" s="173">
        <f t="shared" si="102"/>
        <v>8758.51</v>
      </c>
      <c r="AZ106" s="173">
        <f t="shared" si="103"/>
        <v>4650.948</v>
      </c>
      <c r="BA106" s="173">
        <f t="shared" si="104"/>
        <v>19590.59</v>
      </c>
      <c r="BB106" s="173">
        <f t="shared" si="105"/>
        <v>885.776</v>
      </c>
      <c r="BC106" s="173">
        <f t="shared" si="106"/>
        <v>0</v>
      </c>
      <c r="BD106" s="173">
        <f t="shared" si="107"/>
        <v>0</v>
      </c>
      <c r="BE106" s="173">
        <f t="shared" si="108"/>
        <v>0</v>
      </c>
      <c r="BF106" s="173">
        <f t="shared" si="109"/>
        <v>0</v>
      </c>
      <c r="BG106" s="173">
        <f t="shared" si="110"/>
        <v>0</v>
      </c>
      <c r="BH106" s="173">
        <f t="shared" si="111"/>
        <v>0</v>
      </c>
      <c r="BI106" s="158">
        <f t="shared" si="119"/>
        <v>178551.18600000002</v>
      </c>
      <c r="BJ106" s="46">
        <f t="shared" si="112"/>
        <v>0</v>
      </c>
    </row>
    <row r="107" spans="1:62" ht="15.75" thickBot="1">
      <c r="A107" s="82" t="s">
        <v>188</v>
      </c>
      <c r="B107" s="156" t="s">
        <v>185</v>
      </c>
      <c r="C107" s="97">
        <v>40.5</v>
      </c>
      <c r="D107" s="98">
        <v>7748.427</v>
      </c>
      <c r="E107" s="98">
        <v>550.8174</v>
      </c>
      <c r="F107" s="98">
        <v>10936.815</v>
      </c>
      <c r="G107" s="98">
        <v>22761.114</v>
      </c>
      <c r="H107" s="98">
        <v>30907.37</v>
      </c>
      <c r="I107" s="98">
        <v>84475.16</v>
      </c>
      <c r="J107" s="98">
        <v>47255.56</v>
      </c>
      <c r="K107" s="98">
        <v>19132.98</v>
      </c>
      <c r="L107" s="98">
        <v>11228.2</v>
      </c>
      <c r="M107" s="98">
        <v>42795.67</v>
      </c>
      <c r="N107" s="98">
        <v>1934.979</v>
      </c>
      <c r="O107" s="98">
        <v>0</v>
      </c>
      <c r="P107" s="98">
        <v>0</v>
      </c>
      <c r="Q107" s="98">
        <v>0</v>
      </c>
      <c r="R107" s="98">
        <v>0</v>
      </c>
      <c r="S107" s="98">
        <v>0</v>
      </c>
      <c r="T107" s="98">
        <v>0</v>
      </c>
      <c r="U107" s="98">
        <f t="shared" si="93"/>
        <v>279727.0924</v>
      </c>
      <c r="V107" s="28"/>
      <c r="W107" s="82" t="s">
        <v>188</v>
      </c>
      <c r="X107" s="156" t="s">
        <v>185</v>
      </c>
      <c r="Y107" s="223">
        <f t="shared" si="120"/>
        <v>279727.0924</v>
      </c>
      <c r="Z107" s="178">
        <f t="shared" si="113"/>
        <v>40.5</v>
      </c>
      <c r="AA107" s="159">
        <f t="shared" si="114"/>
        <v>11328947.24</v>
      </c>
      <c r="AB107" s="124">
        <f>ROUND(Y107/Y110%,12)</f>
        <v>17.465597083654</v>
      </c>
      <c r="AC107" s="103">
        <f>ROUND(AC111*AB107%,2)</f>
        <v>686420.05</v>
      </c>
      <c r="AD107" s="103">
        <f t="shared" si="115"/>
        <v>10642527.19</v>
      </c>
      <c r="AE107" s="179">
        <f t="shared" si="121"/>
        <v>38.046108078733</v>
      </c>
      <c r="AF107" s="106">
        <f t="shared" si="116"/>
        <v>10642527.19</v>
      </c>
      <c r="AG107" s="103">
        <f>ROUND(AF107/AF110%,12)</f>
        <v>16.587568233306</v>
      </c>
      <c r="AH107" s="106">
        <f>ROUND(AH111*AG107%,2)</f>
        <v>4744116.45</v>
      </c>
      <c r="AI107" s="226">
        <f t="shared" si="117"/>
        <v>16.959803247145</v>
      </c>
      <c r="AJ107" s="125">
        <f t="shared" si="118"/>
        <v>4744116.45</v>
      </c>
      <c r="AP107" s="82" t="s">
        <v>188</v>
      </c>
      <c r="AQ107" s="181" t="s">
        <v>185</v>
      </c>
      <c r="AR107" s="182">
        <f t="shared" si="95"/>
        <v>7748.427</v>
      </c>
      <c r="AS107" s="178">
        <f t="shared" si="96"/>
        <v>550.8174</v>
      </c>
      <c r="AT107" s="178">
        <f t="shared" si="97"/>
        <v>10936.815</v>
      </c>
      <c r="AU107" s="178">
        <f t="shared" si="98"/>
        <v>22761.114</v>
      </c>
      <c r="AV107" s="178">
        <f t="shared" si="99"/>
        <v>30907.37</v>
      </c>
      <c r="AW107" s="178">
        <f t="shared" si="100"/>
        <v>84475.16</v>
      </c>
      <c r="AX107" s="178">
        <f t="shared" si="101"/>
        <v>47255.56</v>
      </c>
      <c r="AY107" s="178">
        <f t="shared" si="102"/>
        <v>19132.98</v>
      </c>
      <c r="AZ107" s="178">
        <f t="shared" si="103"/>
        <v>11228.2</v>
      </c>
      <c r="BA107" s="178">
        <f t="shared" si="104"/>
        <v>42795.67</v>
      </c>
      <c r="BB107" s="178">
        <f t="shared" si="105"/>
        <v>1934.979</v>
      </c>
      <c r="BC107" s="178">
        <f t="shared" si="106"/>
        <v>0</v>
      </c>
      <c r="BD107" s="178">
        <f t="shared" si="107"/>
        <v>0</v>
      </c>
      <c r="BE107" s="178">
        <f t="shared" si="108"/>
        <v>0</v>
      </c>
      <c r="BF107" s="178">
        <f t="shared" si="109"/>
        <v>0</v>
      </c>
      <c r="BG107" s="178">
        <f t="shared" si="110"/>
        <v>0</v>
      </c>
      <c r="BH107" s="178">
        <f t="shared" si="111"/>
        <v>0</v>
      </c>
      <c r="BI107" s="159">
        <f t="shared" si="119"/>
        <v>279727.0924</v>
      </c>
      <c r="BJ107" s="46">
        <f t="shared" si="112"/>
        <v>0</v>
      </c>
    </row>
    <row r="108" spans="1:62" ht="15.75" thickBot="1">
      <c r="A108" s="82" t="s">
        <v>188</v>
      </c>
      <c r="B108" s="156" t="s">
        <v>183</v>
      </c>
      <c r="C108" s="97">
        <v>90.5</v>
      </c>
      <c r="D108" s="98">
        <v>34.3383</v>
      </c>
      <c r="E108" s="98">
        <v>0</v>
      </c>
      <c r="F108" s="98">
        <v>981.8712</v>
      </c>
      <c r="G108" s="98">
        <v>7816.331</v>
      </c>
      <c r="H108" s="98">
        <v>8316.162</v>
      </c>
      <c r="I108" s="98">
        <v>26890.52</v>
      </c>
      <c r="J108" s="98">
        <v>19082</v>
      </c>
      <c r="K108" s="98">
        <v>8424.486</v>
      </c>
      <c r="L108" s="98">
        <v>10895.17</v>
      </c>
      <c r="M108" s="98">
        <v>18843.46</v>
      </c>
      <c r="N108" s="98">
        <v>851.995</v>
      </c>
      <c r="O108" s="98">
        <v>0</v>
      </c>
      <c r="P108" s="98">
        <v>0</v>
      </c>
      <c r="Q108" s="98">
        <v>0</v>
      </c>
      <c r="R108" s="98">
        <v>0</v>
      </c>
      <c r="S108" s="98">
        <v>0</v>
      </c>
      <c r="T108" s="98">
        <v>0</v>
      </c>
      <c r="U108" s="98">
        <f t="shared" si="93"/>
        <v>102136.33350000001</v>
      </c>
      <c r="V108" s="28"/>
      <c r="W108" s="82" t="s">
        <v>188</v>
      </c>
      <c r="X108" s="156" t="s">
        <v>183</v>
      </c>
      <c r="Y108" s="223">
        <f t="shared" si="120"/>
        <v>102136.33350000001</v>
      </c>
      <c r="Z108" s="178">
        <f t="shared" si="113"/>
        <v>90.5</v>
      </c>
      <c r="AA108" s="159">
        <f t="shared" si="114"/>
        <v>9243338.18</v>
      </c>
      <c r="AB108" s="124">
        <f>ROUND(Y108/Y110%,12)</f>
        <v>6.377187254933</v>
      </c>
      <c r="AC108" s="103">
        <f>ROUND(AC111*AB108%,2)</f>
        <v>250631.52</v>
      </c>
      <c r="AD108" s="103">
        <f t="shared" si="115"/>
        <v>8992706.66</v>
      </c>
      <c r="AE108" s="179">
        <f t="shared" si="121"/>
        <v>88.046108097272</v>
      </c>
      <c r="AF108" s="106">
        <f t="shared" si="116"/>
        <v>8992706.66</v>
      </c>
      <c r="AG108" s="103">
        <f>ROUND(AF108/AF110%,12)</f>
        <v>14.016138522532</v>
      </c>
      <c r="AH108" s="106">
        <f>ROUND(AH111*AG108%,2)</f>
        <v>4008676.41</v>
      </c>
      <c r="AI108" s="226">
        <f t="shared" si="117"/>
        <v>39.248289738147</v>
      </c>
      <c r="AJ108" s="125">
        <f t="shared" si="118"/>
        <v>4008676.41</v>
      </c>
      <c r="AP108" s="82" t="s">
        <v>188</v>
      </c>
      <c r="AQ108" s="181" t="s">
        <v>183</v>
      </c>
      <c r="AR108" s="182">
        <f t="shared" si="95"/>
        <v>34.3383</v>
      </c>
      <c r="AS108" s="178">
        <f t="shared" si="96"/>
        <v>0</v>
      </c>
      <c r="AT108" s="178">
        <f t="shared" si="97"/>
        <v>981.8712</v>
      </c>
      <c r="AU108" s="178">
        <f t="shared" si="98"/>
        <v>7816.331</v>
      </c>
      <c r="AV108" s="178">
        <f t="shared" si="99"/>
        <v>8316.162</v>
      </c>
      <c r="AW108" s="178">
        <f t="shared" si="100"/>
        <v>26890.52</v>
      </c>
      <c r="AX108" s="178">
        <f t="shared" si="101"/>
        <v>19082</v>
      </c>
      <c r="AY108" s="178">
        <f t="shared" si="102"/>
        <v>8424.486</v>
      </c>
      <c r="AZ108" s="178">
        <f t="shared" si="103"/>
        <v>10895.17</v>
      </c>
      <c r="BA108" s="178">
        <f t="shared" si="104"/>
        <v>18843.46</v>
      </c>
      <c r="BB108" s="178">
        <f t="shared" si="105"/>
        <v>851.995</v>
      </c>
      <c r="BC108" s="178">
        <f t="shared" si="106"/>
        <v>0</v>
      </c>
      <c r="BD108" s="178">
        <f t="shared" si="107"/>
        <v>0</v>
      </c>
      <c r="BE108" s="178">
        <f t="shared" si="108"/>
        <v>0</v>
      </c>
      <c r="BF108" s="178">
        <f t="shared" si="109"/>
        <v>0</v>
      </c>
      <c r="BG108" s="178">
        <f t="shared" si="110"/>
        <v>0</v>
      </c>
      <c r="BH108" s="178">
        <f t="shared" si="111"/>
        <v>0</v>
      </c>
      <c r="BI108" s="159">
        <f t="shared" si="119"/>
        <v>102136.33350000001</v>
      </c>
      <c r="BJ108" s="46">
        <f t="shared" si="112"/>
        <v>0</v>
      </c>
    </row>
    <row r="109" spans="1:62" ht="15.75" thickBot="1">
      <c r="A109" s="83" t="s">
        <v>188</v>
      </c>
      <c r="B109" s="157" t="s">
        <v>182</v>
      </c>
      <c r="C109" s="97">
        <v>155.5</v>
      </c>
      <c r="D109" s="98">
        <v>0</v>
      </c>
      <c r="E109" s="98">
        <v>0</v>
      </c>
      <c r="F109" s="98">
        <v>0</v>
      </c>
      <c r="G109" s="98">
        <v>0</v>
      </c>
      <c r="H109" s="98">
        <v>0</v>
      </c>
      <c r="I109" s="98">
        <v>0</v>
      </c>
      <c r="J109" s="98">
        <v>0</v>
      </c>
      <c r="K109" s="98">
        <v>0</v>
      </c>
      <c r="L109" s="98">
        <v>365.1</v>
      </c>
      <c r="M109" s="98">
        <v>0</v>
      </c>
      <c r="N109" s="98">
        <v>0</v>
      </c>
      <c r="O109" s="98">
        <v>0</v>
      </c>
      <c r="P109" s="98">
        <v>0</v>
      </c>
      <c r="Q109" s="98">
        <v>0</v>
      </c>
      <c r="R109" s="98">
        <v>0</v>
      </c>
      <c r="S109" s="98">
        <v>0</v>
      </c>
      <c r="T109" s="98">
        <v>0</v>
      </c>
      <c r="U109" s="98">
        <f t="shared" si="93"/>
        <v>365.1</v>
      </c>
      <c r="V109" s="28"/>
      <c r="W109" s="83" t="s">
        <v>188</v>
      </c>
      <c r="X109" s="157" t="s">
        <v>182</v>
      </c>
      <c r="Y109" s="224">
        <f t="shared" si="120"/>
        <v>365.1</v>
      </c>
      <c r="Z109" s="183">
        <f t="shared" si="113"/>
        <v>155.5</v>
      </c>
      <c r="AA109" s="160">
        <f t="shared" si="114"/>
        <v>56773.05</v>
      </c>
      <c r="AB109" s="126">
        <f>ROUND(Y109/Y110%,12)</f>
        <v>0.022796109739</v>
      </c>
      <c r="AC109" s="127">
        <f>ROUND(AC111*AB109%,2)</f>
        <v>895.92</v>
      </c>
      <c r="AD109" s="127">
        <f t="shared" si="115"/>
        <v>55877.130000000005</v>
      </c>
      <c r="AE109" s="184">
        <f t="shared" si="121"/>
        <v>153.046096959737</v>
      </c>
      <c r="AF109" s="128">
        <f t="shared" si="116"/>
        <v>55877.13</v>
      </c>
      <c r="AG109" s="127">
        <f>ROUND(AF109/AF110%,12)</f>
        <v>0.087090752977</v>
      </c>
      <c r="AH109" s="128">
        <f>ROUND(AH111*AG109%,2)</f>
        <v>24908.33</v>
      </c>
      <c r="AI109" s="227">
        <f t="shared" si="117"/>
        <v>68.223308682553</v>
      </c>
      <c r="AJ109" s="129">
        <f t="shared" si="118"/>
        <v>24908.33</v>
      </c>
      <c r="AP109" s="83" t="s">
        <v>188</v>
      </c>
      <c r="AQ109" s="186" t="s">
        <v>182</v>
      </c>
      <c r="AR109" s="187">
        <f t="shared" si="95"/>
        <v>0</v>
      </c>
      <c r="AS109" s="183">
        <f t="shared" si="96"/>
        <v>0</v>
      </c>
      <c r="AT109" s="183">
        <f t="shared" si="97"/>
        <v>0</v>
      </c>
      <c r="AU109" s="183">
        <f t="shared" si="98"/>
        <v>0</v>
      </c>
      <c r="AV109" s="183">
        <f t="shared" si="99"/>
        <v>0</v>
      </c>
      <c r="AW109" s="183">
        <f t="shared" si="100"/>
        <v>0</v>
      </c>
      <c r="AX109" s="183">
        <f t="shared" si="101"/>
        <v>0</v>
      </c>
      <c r="AY109" s="183">
        <f t="shared" si="102"/>
        <v>0</v>
      </c>
      <c r="AZ109" s="183">
        <f t="shared" si="103"/>
        <v>365.1</v>
      </c>
      <c r="BA109" s="183">
        <f t="shared" si="104"/>
        <v>0</v>
      </c>
      <c r="BB109" s="183">
        <f t="shared" si="105"/>
        <v>0</v>
      </c>
      <c r="BC109" s="183">
        <f t="shared" si="106"/>
        <v>0</v>
      </c>
      <c r="BD109" s="183">
        <f t="shared" si="107"/>
        <v>0</v>
      </c>
      <c r="BE109" s="183">
        <f t="shared" si="108"/>
        <v>0</v>
      </c>
      <c r="BF109" s="183">
        <f t="shared" si="109"/>
        <v>0</v>
      </c>
      <c r="BG109" s="183">
        <f t="shared" si="110"/>
        <v>0</v>
      </c>
      <c r="BH109" s="183">
        <f t="shared" si="111"/>
        <v>0</v>
      </c>
      <c r="BI109" s="160">
        <f t="shared" si="119"/>
        <v>365.1</v>
      </c>
      <c r="BJ109" s="46">
        <f t="shared" si="112"/>
        <v>0</v>
      </c>
    </row>
    <row r="110" spans="1:62" ht="15.75" thickBot="1">
      <c r="A110" s="84" t="s">
        <v>190</v>
      </c>
      <c r="B110" s="85"/>
      <c r="C110" s="96"/>
      <c r="D110" s="100">
        <f aca="true" t="shared" si="122" ref="D110:T110">SUM(D95:D109)</f>
        <v>111816.1286</v>
      </c>
      <c r="E110" s="100">
        <f t="shared" si="122"/>
        <v>83755.8463</v>
      </c>
      <c r="F110" s="100">
        <f t="shared" si="122"/>
        <v>149535.846</v>
      </c>
      <c r="G110" s="100">
        <f t="shared" si="122"/>
        <v>148120.68000000002</v>
      </c>
      <c r="H110" s="100">
        <f t="shared" si="122"/>
        <v>159264.48260000002</v>
      </c>
      <c r="I110" s="100">
        <f t="shared" si="122"/>
        <v>172944.2603</v>
      </c>
      <c r="J110" s="100">
        <f t="shared" si="122"/>
        <v>100640.28779999999</v>
      </c>
      <c r="K110" s="100">
        <f t="shared" si="122"/>
        <v>46980.073000000004</v>
      </c>
      <c r="L110" s="100">
        <f t="shared" si="122"/>
        <v>158459.84180000005</v>
      </c>
      <c r="M110" s="100">
        <f t="shared" si="122"/>
        <v>173154.88999999998</v>
      </c>
      <c r="N110" s="100">
        <f t="shared" si="122"/>
        <v>13432.775</v>
      </c>
      <c r="O110" s="100">
        <f t="shared" si="122"/>
        <v>46241.32</v>
      </c>
      <c r="P110" s="100">
        <f t="shared" si="122"/>
        <v>27022.838</v>
      </c>
      <c r="Q110" s="100">
        <f t="shared" si="122"/>
        <v>80067.85</v>
      </c>
      <c r="R110" s="100">
        <f t="shared" si="122"/>
        <v>61813.49</v>
      </c>
      <c r="S110" s="100">
        <f t="shared" si="122"/>
        <v>52684.03</v>
      </c>
      <c r="T110" s="100">
        <f t="shared" si="122"/>
        <v>15654.422000000002</v>
      </c>
      <c r="U110" s="98">
        <f t="shared" si="93"/>
        <v>1601589.0613999998</v>
      </c>
      <c r="V110" s="28"/>
      <c r="W110" s="84" t="s">
        <v>190</v>
      </c>
      <c r="X110" s="85"/>
      <c r="Y110" s="86">
        <f>SUM(Y95:Y109)</f>
        <v>1601589.0614</v>
      </c>
      <c r="Z110" s="86"/>
      <c r="AA110" s="188">
        <f>SUM(AA95:AA109)</f>
        <v>68089785.3</v>
      </c>
      <c r="AB110" s="130">
        <f>SUM(AB95:AB109)</f>
        <v>100.00000000000001</v>
      </c>
      <c r="AC110" s="86">
        <f>SUM(AC95:AC109)</f>
        <v>3930126.4499999997</v>
      </c>
      <c r="AD110" s="86">
        <f>SUM(AD95:AD109)</f>
        <v>64159658.85</v>
      </c>
      <c r="AE110" s="86"/>
      <c r="AF110" s="131">
        <f>SUM(AF95:AF109)</f>
        <v>64159658.85</v>
      </c>
      <c r="AG110" s="86">
        <f>SUM(AG95:AG109)</f>
        <v>100.00000000000001</v>
      </c>
      <c r="AH110" s="86">
        <f>SUM(AH95:AH109)</f>
        <v>28600433.699999996</v>
      </c>
      <c r="AI110" s="132"/>
      <c r="AJ110" s="133">
        <f>SUM(AJ95:AJ109)</f>
        <v>28600433.699999996</v>
      </c>
      <c r="AP110" s="150" t="s">
        <v>49</v>
      </c>
      <c r="AQ110" s="189"/>
      <c r="AR110" s="130">
        <f aca="true" t="shared" si="123" ref="AR110:BI110">SUM(AR95:AR109)</f>
        <v>111816.1286</v>
      </c>
      <c r="AS110" s="86">
        <f t="shared" si="123"/>
        <v>83755.8463</v>
      </c>
      <c r="AT110" s="86">
        <f t="shared" si="123"/>
        <v>149535.846</v>
      </c>
      <c r="AU110" s="86">
        <f t="shared" si="123"/>
        <v>148120.68000000002</v>
      </c>
      <c r="AV110" s="86">
        <f t="shared" si="123"/>
        <v>159264.48260000002</v>
      </c>
      <c r="AW110" s="86">
        <f t="shared" si="123"/>
        <v>172944.2603</v>
      </c>
      <c r="AX110" s="86">
        <f t="shared" si="123"/>
        <v>100640.28779999999</v>
      </c>
      <c r="AY110" s="86">
        <f t="shared" si="123"/>
        <v>46980.073000000004</v>
      </c>
      <c r="AZ110" s="86">
        <f t="shared" si="123"/>
        <v>158459.84180000005</v>
      </c>
      <c r="BA110" s="86">
        <f t="shared" si="123"/>
        <v>173154.88999999998</v>
      </c>
      <c r="BB110" s="86">
        <f t="shared" si="123"/>
        <v>13432.775</v>
      </c>
      <c r="BC110" s="86">
        <f t="shared" si="123"/>
        <v>46241.32</v>
      </c>
      <c r="BD110" s="86">
        <f t="shared" si="123"/>
        <v>27022.838</v>
      </c>
      <c r="BE110" s="86">
        <f t="shared" si="123"/>
        <v>80067.85</v>
      </c>
      <c r="BF110" s="86">
        <f t="shared" si="123"/>
        <v>61813.49</v>
      </c>
      <c r="BG110" s="86">
        <f t="shared" si="123"/>
        <v>52684.03</v>
      </c>
      <c r="BH110" s="86">
        <f t="shared" si="123"/>
        <v>15654.422000000002</v>
      </c>
      <c r="BI110" s="133">
        <f t="shared" si="123"/>
        <v>1601589.0614</v>
      </c>
      <c r="BJ110" s="46">
        <f t="shared" si="112"/>
        <v>0</v>
      </c>
    </row>
    <row r="111" spans="3:43" ht="15.75" thickBot="1"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28">
        <f>SUM(U95:U109)-U110</f>
        <v>0</v>
      </c>
      <c r="V111" s="28"/>
      <c r="AB111" s="46"/>
      <c r="AC111" s="46">
        <f>'Receita-Custos-VPL'!J264</f>
        <v>3930126.46</v>
      </c>
      <c r="AD111" s="46">
        <f>'Receita-Custos-VPL'!H264</f>
        <v>64159657.84</v>
      </c>
      <c r="AE111" s="46"/>
      <c r="AF111" s="46">
        <f>'Receita-Custos-VPL'!H264</f>
        <v>64159657.84</v>
      </c>
      <c r="AH111" s="119">
        <f>'Receita-Custos-VPL'!D44</f>
        <v>28600433.699786186</v>
      </c>
      <c r="AI111" s="137" t="s">
        <v>232</v>
      </c>
      <c r="AJ111" s="138">
        <f>ROUND(AJ110/Y110,2)</f>
        <v>17.86</v>
      </c>
      <c r="AQ111" s="190"/>
    </row>
    <row r="112" spans="3:43" ht="15.75" thickBot="1"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AC112" s="59">
        <f>AC110-AC111</f>
        <v>-0.01000000024214387</v>
      </c>
      <c r="AD112" s="59">
        <f>AD110-AD111</f>
        <v>1.0099999979138374</v>
      </c>
      <c r="AF112" s="59">
        <f>AF110-AF111</f>
        <v>1.0099999979138374</v>
      </c>
      <c r="AG112" s="46"/>
      <c r="AH112" s="46">
        <f>AH110-AH111</f>
        <v>0.0002138093113899231</v>
      </c>
      <c r="AJ112" s="59">
        <f>AJ110-AH111</f>
        <v>0.0002138093113899231</v>
      </c>
      <c r="AQ112" s="190"/>
    </row>
    <row r="113" spans="3:43" ht="15.75" thickBot="1"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AI113" s="137" t="s">
        <v>233</v>
      </c>
      <c r="AJ113" s="139">
        <f>ROUND(AJ111/1.4,2)</f>
        <v>12.76</v>
      </c>
      <c r="AQ113" s="190"/>
    </row>
    <row r="114" spans="3:43" ht="15"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AQ114" s="190"/>
    </row>
    <row r="115" spans="3:43" ht="15"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AQ115" s="190"/>
    </row>
    <row r="116" spans="3:43" ht="15"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AQ116" s="190"/>
    </row>
    <row r="117" spans="3:43" ht="15"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AQ117" s="190"/>
    </row>
    <row r="118" spans="3:43" ht="15"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AQ118" s="190"/>
    </row>
    <row r="119" spans="3:43" ht="15"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AQ119" s="190"/>
    </row>
    <row r="120" spans="3:43" ht="15"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AQ120" s="190"/>
    </row>
    <row r="121" spans="3:43" ht="15"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AQ121" s="190"/>
    </row>
    <row r="122" spans="2:43" ht="15.75" thickBot="1">
      <c r="B122" s="19" t="s">
        <v>166</v>
      </c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X122" s="19" t="s">
        <v>166</v>
      </c>
      <c r="AQ122" s="191" t="s">
        <v>166</v>
      </c>
    </row>
    <row r="123" spans="2:60" ht="15.75" thickBot="1">
      <c r="B123" s="151" t="s">
        <v>172</v>
      </c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X123" s="151" t="s">
        <v>172</v>
      </c>
      <c r="Y123" s="152" t="s">
        <v>173</v>
      </c>
      <c r="Z123" s="170" t="s">
        <v>76</v>
      </c>
      <c r="AA123" s="170" t="s">
        <v>174</v>
      </c>
      <c r="AB123" s="171" t="s">
        <v>207</v>
      </c>
      <c r="AC123" s="171" t="s">
        <v>209</v>
      </c>
      <c r="AD123" s="171" t="s">
        <v>210</v>
      </c>
      <c r="AE123" s="171" t="s">
        <v>212</v>
      </c>
      <c r="AF123" s="171" t="s">
        <v>214</v>
      </c>
      <c r="AG123" s="171" t="s">
        <v>216</v>
      </c>
      <c r="AH123" s="171" t="s">
        <v>217</v>
      </c>
      <c r="AI123" s="171" t="s">
        <v>219</v>
      </c>
      <c r="AJ123" s="171" t="s">
        <v>217</v>
      </c>
      <c r="AQ123" s="192" t="s">
        <v>172</v>
      </c>
      <c r="AR123" s="237" t="s">
        <v>237</v>
      </c>
      <c r="AS123" s="237"/>
      <c r="AT123" s="237"/>
      <c r="AU123" s="237"/>
      <c r="AV123" s="237"/>
      <c r="AW123" s="237"/>
      <c r="AX123" s="237"/>
      <c r="AY123" s="237"/>
      <c r="AZ123" s="237"/>
      <c r="BA123" s="237"/>
      <c r="BB123" s="237"/>
      <c r="BC123" s="237"/>
      <c r="BD123" s="237"/>
      <c r="BE123" s="237"/>
      <c r="BF123" s="237"/>
      <c r="BG123" s="237"/>
      <c r="BH123" s="238"/>
    </row>
    <row r="124" spans="2:61" ht="15.75" thickBot="1">
      <c r="B124" s="153" t="s">
        <v>176</v>
      </c>
      <c r="C124" s="94" t="s">
        <v>36</v>
      </c>
      <c r="D124" s="95">
        <v>2018</v>
      </c>
      <c r="E124" s="95">
        <v>2019</v>
      </c>
      <c r="F124" s="95">
        <v>2020</v>
      </c>
      <c r="G124" s="95">
        <v>2021</v>
      </c>
      <c r="H124" s="95">
        <v>2022</v>
      </c>
      <c r="I124" s="95">
        <v>2023</v>
      </c>
      <c r="J124" s="95">
        <v>2024</v>
      </c>
      <c r="K124" s="95">
        <v>2025</v>
      </c>
      <c r="L124" s="95">
        <v>2026</v>
      </c>
      <c r="M124" s="95">
        <v>2027</v>
      </c>
      <c r="N124" s="95">
        <v>2028</v>
      </c>
      <c r="O124" s="95">
        <v>2029</v>
      </c>
      <c r="P124" s="95">
        <v>2030</v>
      </c>
      <c r="Q124" s="95">
        <v>2031</v>
      </c>
      <c r="R124" s="95">
        <v>2032</v>
      </c>
      <c r="S124" s="95">
        <v>2033</v>
      </c>
      <c r="T124" s="95">
        <v>2034</v>
      </c>
      <c r="U124" s="96"/>
      <c r="V124" s="46"/>
      <c r="X124" s="153" t="s">
        <v>176</v>
      </c>
      <c r="Y124" s="154" t="s">
        <v>236</v>
      </c>
      <c r="Z124" s="154" t="s">
        <v>191</v>
      </c>
      <c r="AA124" s="154" t="s">
        <v>77</v>
      </c>
      <c r="AB124" s="171" t="s">
        <v>208</v>
      </c>
      <c r="AC124" s="171" t="s">
        <v>75</v>
      </c>
      <c r="AD124" s="171" t="s">
        <v>211</v>
      </c>
      <c r="AE124" s="171" t="s">
        <v>213</v>
      </c>
      <c r="AF124" s="171" t="s">
        <v>213</v>
      </c>
      <c r="AG124" s="171" t="s">
        <v>213</v>
      </c>
      <c r="AH124" s="171" t="s">
        <v>218</v>
      </c>
      <c r="AI124" s="171" t="s">
        <v>220</v>
      </c>
      <c r="AJ124" s="171" t="s">
        <v>218</v>
      </c>
      <c r="AQ124" s="193" t="s">
        <v>176</v>
      </c>
      <c r="AR124" s="172">
        <v>2018</v>
      </c>
      <c r="AS124" s="95">
        <v>2019</v>
      </c>
      <c r="AT124" s="95">
        <v>2020</v>
      </c>
      <c r="AU124" s="95">
        <v>2021</v>
      </c>
      <c r="AV124" s="95">
        <v>2022</v>
      </c>
      <c r="AW124" s="95">
        <v>2023</v>
      </c>
      <c r="AX124" s="95">
        <v>2024</v>
      </c>
      <c r="AY124" s="95">
        <v>2025</v>
      </c>
      <c r="AZ124" s="95">
        <v>2026</v>
      </c>
      <c r="BA124" s="95">
        <v>2027</v>
      </c>
      <c r="BB124" s="95">
        <v>2028</v>
      </c>
      <c r="BC124" s="95">
        <v>2029</v>
      </c>
      <c r="BD124" s="95">
        <v>2030</v>
      </c>
      <c r="BE124" s="95">
        <v>2031</v>
      </c>
      <c r="BF124" s="95">
        <v>2032</v>
      </c>
      <c r="BG124" s="95">
        <v>2033</v>
      </c>
      <c r="BH124" s="95">
        <v>2034</v>
      </c>
      <c r="BI124" s="96" t="s">
        <v>49</v>
      </c>
    </row>
    <row r="125" spans="1:62" ht="30" thickBot="1">
      <c r="A125" s="81" t="s">
        <v>187</v>
      </c>
      <c r="B125" s="155" t="s">
        <v>177</v>
      </c>
      <c r="C125" s="97">
        <v>38.49</v>
      </c>
      <c r="D125" s="98">
        <v>0</v>
      </c>
      <c r="E125" s="98">
        <v>0</v>
      </c>
      <c r="F125" s="98">
        <v>0</v>
      </c>
      <c r="G125" s="98">
        <v>0</v>
      </c>
      <c r="H125" s="98">
        <v>0</v>
      </c>
      <c r="I125" s="98">
        <v>0</v>
      </c>
      <c r="J125" s="98">
        <v>0</v>
      </c>
      <c r="K125" s="98">
        <v>0</v>
      </c>
      <c r="L125" s="98">
        <v>0</v>
      </c>
      <c r="M125" s="98"/>
      <c r="N125" s="96"/>
      <c r="O125" s="96"/>
      <c r="P125" s="96"/>
      <c r="Q125" s="96"/>
      <c r="R125" s="96"/>
      <c r="S125" s="96"/>
      <c r="T125" s="96"/>
      <c r="U125" s="98">
        <f aca="true" t="shared" si="124" ref="U125:U140">SUM(D125:T125)</f>
        <v>0</v>
      </c>
      <c r="V125" s="28"/>
      <c r="W125" s="81" t="s">
        <v>187</v>
      </c>
      <c r="X125" s="155" t="s">
        <v>177</v>
      </c>
      <c r="Y125" s="222">
        <f>U125</f>
        <v>0</v>
      </c>
      <c r="Z125" s="173">
        <f>C125</f>
        <v>38.49</v>
      </c>
      <c r="AA125" s="158">
        <f>ROUND(Y125*Z125,2)</f>
        <v>0</v>
      </c>
      <c r="AB125" s="120">
        <f>ROUND(Y125/Y140%,12)</f>
        <v>0</v>
      </c>
      <c r="AC125" s="121">
        <f>ROUND(AC141*AB125%,2)</f>
        <v>0</v>
      </c>
      <c r="AD125" s="121">
        <f>AA125-AC125</f>
        <v>0</v>
      </c>
      <c r="AE125" s="174">
        <f aca="true" t="shared" si="125" ref="AE125:AE131">IF(AC125=0,0,ROUND(AD125/Y125,12))</f>
        <v>0</v>
      </c>
      <c r="AF125" s="122">
        <f>ROUND(Y125*AE125,2)</f>
        <v>0</v>
      </c>
      <c r="AG125" s="121">
        <f>ROUND(AF125/AF140%,12)</f>
        <v>0</v>
      </c>
      <c r="AH125" s="122">
        <f>ROUND(AH141*AG125%,2)</f>
        <v>0</v>
      </c>
      <c r="AI125" s="225">
        <f>IF(AG125=0,0,ROUND(AH125/Y125,12))</f>
        <v>0</v>
      </c>
      <c r="AJ125" s="123">
        <f>ROUND(Y125*AI125,2)</f>
        <v>0</v>
      </c>
      <c r="AP125" s="81" t="s">
        <v>187</v>
      </c>
      <c r="AQ125" s="176" t="s">
        <v>177</v>
      </c>
      <c r="AR125" s="177">
        <f aca="true" t="shared" si="126" ref="AR125:AR139">D125</f>
        <v>0</v>
      </c>
      <c r="AS125" s="173">
        <f aca="true" t="shared" si="127" ref="AS125:AS139">E125</f>
        <v>0</v>
      </c>
      <c r="AT125" s="173">
        <f aca="true" t="shared" si="128" ref="AT125:AT139">F125</f>
        <v>0</v>
      </c>
      <c r="AU125" s="173">
        <f aca="true" t="shared" si="129" ref="AU125:AU139">G125</f>
        <v>0</v>
      </c>
      <c r="AV125" s="173">
        <f aca="true" t="shared" si="130" ref="AV125:AV139">H125</f>
        <v>0</v>
      </c>
      <c r="AW125" s="173">
        <f aca="true" t="shared" si="131" ref="AW125:AW139">I125</f>
        <v>0</v>
      </c>
      <c r="AX125" s="173">
        <f aca="true" t="shared" si="132" ref="AX125:AX139">J125</f>
        <v>0</v>
      </c>
      <c r="AY125" s="173">
        <f aca="true" t="shared" si="133" ref="AY125:AY139">K125</f>
        <v>0</v>
      </c>
      <c r="AZ125" s="173">
        <f aca="true" t="shared" si="134" ref="AZ125:AZ139">L125</f>
        <v>0</v>
      </c>
      <c r="BA125" s="173">
        <f aca="true" t="shared" si="135" ref="BA125:BA139">M125</f>
        <v>0</v>
      </c>
      <c r="BB125" s="173">
        <f aca="true" t="shared" si="136" ref="BB125:BB139">N125</f>
        <v>0</v>
      </c>
      <c r="BC125" s="173">
        <f aca="true" t="shared" si="137" ref="BC125:BC139">O125</f>
        <v>0</v>
      </c>
      <c r="BD125" s="173">
        <f aca="true" t="shared" si="138" ref="BD125:BD139">P125</f>
        <v>0</v>
      </c>
      <c r="BE125" s="173">
        <f aca="true" t="shared" si="139" ref="BE125:BE139">Q125</f>
        <v>0</v>
      </c>
      <c r="BF125" s="173">
        <f aca="true" t="shared" si="140" ref="BF125:BF139">R125</f>
        <v>0</v>
      </c>
      <c r="BG125" s="173">
        <f aca="true" t="shared" si="141" ref="BG125:BG139">S125</f>
        <v>0</v>
      </c>
      <c r="BH125" s="173">
        <f aca="true" t="shared" si="142" ref="BH125:BH139">T125</f>
        <v>0</v>
      </c>
      <c r="BI125" s="158">
        <f>SUM(AR125:BH125)</f>
        <v>0</v>
      </c>
      <c r="BJ125" s="46">
        <f aca="true" t="shared" si="143" ref="BJ125:BJ140">BI125-U125</f>
        <v>0</v>
      </c>
    </row>
    <row r="126" spans="1:62" ht="30" thickBot="1">
      <c r="A126" s="82" t="s">
        <v>187</v>
      </c>
      <c r="B126" s="156" t="s">
        <v>178</v>
      </c>
      <c r="C126" s="97">
        <v>60.1</v>
      </c>
      <c r="D126" s="98">
        <v>0</v>
      </c>
      <c r="E126" s="98">
        <v>0</v>
      </c>
      <c r="F126" s="98">
        <v>0</v>
      </c>
      <c r="G126" s="98">
        <v>0</v>
      </c>
      <c r="H126" s="98">
        <v>0</v>
      </c>
      <c r="I126" s="98">
        <v>0</v>
      </c>
      <c r="J126" s="98">
        <v>0</v>
      </c>
      <c r="K126" s="98">
        <v>0</v>
      </c>
      <c r="L126" s="98">
        <v>0</v>
      </c>
      <c r="M126" s="98"/>
      <c r="N126" s="96"/>
      <c r="O126" s="96"/>
      <c r="P126" s="96"/>
      <c r="Q126" s="96"/>
      <c r="R126" s="96"/>
      <c r="S126" s="96"/>
      <c r="T126" s="96"/>
      <c r="U126" s="98">
        <f t="shared" si="124"/>
        <v>0</v>
      </c>
      <c r="V126" s="28"/>
      <c r="W126" s="82" t="s">
        <v>187</v>
      </c>
      <c r="X126" s="156" t="s">
        <v>178</v>
      </c>
      <c r="Y126" s="223">
        <f>U126</f>
        <v>0</v>
      </c>
      <c r="Z126" s="178">
        <f aca="true" t="shared" si="144" ref="Z126:Z139">C126</f>
        <v>60.1</v>
      </c>
      <c r="AA126" s="159">
        <f aca="true" t="shared" si="145" ref="AA126:AA139">ROUND(Y126*Z126,2)</f>
        <v>0</v>
      </c>
      <c r="AB126" s="124">
        <f>ROUND(Y126/Y140%,12)</f>
        <v>0</v>
      </c>
      <c r="AC126" s="103">
        <f>ROUND(AC141*AB126%,2)</f>
        <v>0</v>
      </c>
      <c r="AD126" s="103">
        <f aca="true" t="shared" si="146" ref="AD126:AD139">AA126-AC126</f>
        <v>0</v>
      </c>
      <c r="AE126" s="179">
        <f t="shared" si="125"/>
        <v>0</v>
      </c>
      <c r="AF126" s="106">
        <f aca="true" t="shared" si="147" ref="AF126:AF139">ROUND(Y126*AE126,2)</f>
        <v>0</v>
      </c>
      <c r="AG126" s="103">
        <f>ROUND(AF126/AF140%,12)</f>
        <v>0</v>
      </c>
      <c r="AH126" s="106">
        <f>ROUND(AH141*AG126%,2)</f>
        <v>0</v>
      </c>
      <c r="AI126" s="226">
        <f aca="true" t="shared" si="148" ref="AI126:AI139">IF(AG126=0,0,ROUND(AH126/Y126,12))</f>
        <v>0</v>
      </c>
      <c r="AJ126" s="125">
        <f aca="true" t="shared" si="149" ref="AJ126:AJ139">ROUND(Y126*AI126,2)</f>
        <v>0</v>
      </c>
      <c r="AP126" s="82" t="s">
        <v>187</v>
      </c>
      <c r="AQ126" s="181" t="s">
        <v>178</v>
      </c>
      <c r="AR126" s="182">
        <f t="shared" si="126"/>
        <v>0</v>
      </c>
      <c r="AS126" s="178">
        <f t="shared" si="127"/>
        <v>0</v>
      </c>
      <c r="AT126" s="178">
        <f t="shared" si="128"/>
        <v>0</v>
      </c>
      <c r="AU126" s="178">
        <f t="shared" si="129"/>
        <v>0</v>
      </c>
      <c r="AV126" s="178">
        <f t="shared" si="130"/>
        <v>0</v>
      </c>
      <c r="AW126" s="178">
        <f t="shared" si="131"/>
        <v>0</v>
      </c>
      <c r="AX126" s="178">
        <f t="shared" si="132"/>
        <v>0</v>
      </c>
      <c r="AY126" s="178">
        <f t="shared" si="133"/>
        <v>0</v>
      </c>
      <c r="AZ126" s="178">
        <f t="shared" si="134"/>
        <v>0</v>
      </c>
      <c r="BA126" s="178">
        <f t="shared" si="135"/>
        <v>0</v>
      </c>
      <c r="BB126" s="178">
        <f t="shared" si="136"/>
        <v>0</v>
      </c>
      <c r="BC126" s="178">
        <f t="shared" si="137"/>
        <v>0</v>
      </c>
      <c r="BD126" s="178">
        <f t="shared" si="138"/>
        <v>0</v>
      </c>
      <c r="BE126" s="178">
        <f t="shared" si="139"/>
        <v>0</v>
      </c>
      <c r="BF126" s="178">
        <f t="shared" si="140"/>
        <v>0</v>
      </c>
      <c r="BG126" s="178">
        <f t="shared" si="141"/>
        <v>0</v>
      </c>
      <c r="BH126" s="178">
        <f t="shared" si="142"/>
        <v>0</v>
      </c>
      <c r="BI126" s="159">
        <f aca="true" t="shared" si="150" ref="BI126:BI139">SUM(AR126:BH126)</f>
        <v>0</v>
      </c>
      <c r="BJ126" s="46">
        <f t="shared" si="143"/>
        <v>0</v>
      </c>
    </row>
    <row r="127" spans="1:62" ht="30" thickBot="1">
      <c r="A127" s="83" t="s">
        <v>187</v>
      </c>
      <c r="B127" s="157" t="s">
        <v>179</v>
      </c>
      <c r="C127" s="97">
        <v>97.97</v>
      </c>
      <c r="D127" s="98">
        <v>0</v>
      </c>
      <c r="E127" s="98">
        <v>0</v>
      </c>
      <c r="F127" s="98">
        <v>0</v>
      </c>
      <c r="G127" s="98">
        <v>0</v>
      </c>
      <c r="H127" s="98">
        <v>0</v>
      </c>
      <c r="I127" s="98">
        <v>0</v>
      </c>
      <c r="J127" s="98">
        <v>0</v>
      </c>
      <c r="K127" s="98">
        <v>0</v>
      </c>
      <c r="L127" s="98">
        <v>0</v>
      </c>
      <c r="M127" s="98"/>
      <c r="N127" s="96"/>
      <c r="O127" s="96"/>
      <c r="P127" s="96"/>
      <c r="Q127" s="96"/>
      <c r="R127" s="96"/>
      <c r="S127" s="96"/>
      <c r="T127" s="96"/>
      <c r="U127" s="98">
        <f t="shared" si="124"/>
        <v>0</v>
      </c>
      <c r="V127" s="28"/>
      <c r="W127" s="83" t="s">
        <v>187</v>
      </c>
      <c r="X127" s="157" t="s">
        <v>179</v>
      </c>
      <c r="Y127" s="224">
        <f>U127</f>
        <v>0</v>
      </c>
      <c r="Z127" s="183">
        <f t="shared" si="144"/>
        <v>97.97</v>
      </c>
      <c r="AA127" s="160">
        <f t="shared" si="145"/>
        <v>0</v>
      </c>
      <c r="AB127" s="126">
        <f>ROUND(Y127/Y140%,12)</f>
        <v>0</v>
      </c>
      <c r="AC127" s="127">
        <f>ROUND(AC141*AB127%,2)</f>
        <v>0</v>
      </c>
      <c r="AD127" s="127">
        <f t="shared" si="146"/>
        <v>0</v>
      </c>
      <c r="AE127" s="184">
        <f t="shared" si="125"/>
        <v>0</v>
      </c>
      <c r="AF127" s="128">
        <f t="shared" si="147"/>
        <v>0</v>
      </c>
      <c r="AG127" s="127">
        <f>ROUND(AF127/AF140%,12)</f>
        <v>0</v>
      </c>
      <c r="AH127" s="128">
        <f>ROUND(AH141*AG127%,2)</f>
        <v>0</v>
      </c>
      <c r="AI127" s="227">
        <f t="shared" si="148"/>
        <v>0</v>
      </c>
      <c r="AJ127" s="129">
        <f t="shared" si="149"/>
        <v>0</v>
      </c>
      <c r="AP127" s="83" t="s">
        <v>187</v>
      </c>
      <c r="AQ127" s="186" t="s">
        <v>179</v>
      </c>
      <c r="AR127" s="187">
        <f t="shared" si="126"/>
        <v>0</v>
      </c>
      <c r="AS127" s="183">
        <f t="shared" si="127"/>
        <v>0</v>
      </c>
      <c r="AT127" s="183">
        <f t="shared" si="128"/>
        <v>0</v>
      </c>
      <c r="AU127" s="183">
        <f t="shared" si="129"/>
        <v>0</v>
      </c>
      <c r="AV127" s="183">
        <f t="shared" si="130"/>
        <v>0</v>
      </c>
      <c r="AW127" s="183">
        <f t="shared" si="131"/>
        <v>0</v>
      </c>
      <c r="AX127" s="183">
        <f t="shared" si="132"/>
        <v>0</v>
      </c>
      <c r="AY127" s="183">
        <f t="shared" si="133"/>
        <v>0</v>
      </c>
      <c r="AZ127" s="183">
        <f t="shared" si="134"/>
        <v>0</v>
      </c>
      <c r="BA127" s="183">
        <f t="shared" si="135"/>
        <v>0</v>
      </c>
      <c r="BB127" s="183">
        <f t="shared" si="136"/>
        <v>0</v>
      </c>
      <c r="BC127" s="183">
        <f t="shared" si="137"/>
        <v>0</v>
      </c>
      <c r="BD127" s="183">
        <f t="shared" si="138"/>
        <v>0</v>
      </c>
      <c r="BE127" s="183">
        <f t="shared" si="139"/>
        <v>0</v>
      </c>
      <c r="BF127" s="183">
        <f t="shared" si="140"/>
        <v>0</v>
      </c>
      <c r="BG127" s="183">
        <f t="shared" si="141"/>
        <v>0</v>
      </c>
      <c r="BH127" s="183">
        <f t="shared" si="142"/>
        <v>0</v>
      </c>
      <c r="BI127" s="159">
        <f t="shared" si="150"/>
        <v>0</v>
      </c>
      <c r="BJ127" s="46">
        <f t="shared" si="143"/>
        <v>0</v>
      </c>
    </row>
    <row r="128" spans="1:62" ht="15.75" thickBot="1">
      <c r="A128" s="81" t="s">
        <v>187</v>
      </c>
      <c r="B128" s="155" t="s">
        <v>180</v>
      </c>
      <c r="C128" s="97">
        <v>18.7</v>
      </c>
      <c r="D128" s="98">
        <v>0</v>
      </c>
      <c r="E128" s="98">
        <v>0</v>
      </c>
      <c r="F128" s="98">
        <v>0</v>
      </c>
      <c r="G128" s="98">
        <v>0</v>
      </c>
      <c r="H128" s="98">
        <v>0</v>
      </c>
      <c r="I128" s="98">
        <v>0</v>
      </c>
      <c r="J128" s="98">
        <v>0</v>
      </c>
      <c r="K128" s="98">
        <v>0</v>
      </c>
      <c r="L128" s="98">
        <v>0</v>
      </c>
      <c r="M128" s="98"/>
      <c r="N128" s="96"/>
      <c r="O128" s="96"/>
      <c r="P128" s="96"/>
      <c r="Q128" s="96"/>
      <c r="R128" s="96"/>
      <c r="S128" s="96"/>
      <c r="T128" s="96"/>
      <c r="U128" s="98">
        <f t="shared" si="124"/>
        <v>0</v>
      </c>
      <c r="V128" s="28"/>
      <c r="W128" s="81" t="s">
        <v>187</v>
      </c>
      <c r="X128" s="155" t="s">
        <v>180</v>
      </c>
      <c r="Y128" s="222">
        <f aca="true" t="shared" si="151" ref="Y128:Y139">U128</f>
        <v>0</v>
      </c>
      <c r="Z128" s="173">
        <f t="shared" si="144"/>
        <v>18.7</v>
      </c>
      <c r="AA128" s="158">
        <f t="shared" si="145"/>
        <v>0</v>
      </c>
      <c r="AB128" s="120">
        <f>ROUND(Y128/Y140%,12)</f>
        <v>0</v>
      </c>
      <c r="AC128" s="121">
        <f>ROUND(AC141*AB128%,2)</f>
        <v>0</v>
      </c>
      <c r="AD128" s="121">
        <f t="shared" si="146"/>
        <v>0</v>
      </c>
      <c r="AE128" s="174">
        <f t="shared" si="125"/>
        <v>0</v>
      </c>
      <c r="AF128" s="122">
        <f t="shared" si="147"/>
        <v>0</v>
      </c>
      <c r="AG128" s="121">
        <f>ROUND(AF128/AF140%,12)</f>
        <v>0</v>
      </c>
      <c r="AH128" s="122">
        <f>ROUND(AH141*AG128%,2)</f>
        <v>0</v>
      </c>
      <c r="AI128" s="225">
        <f t="shared" si="148"/>
        <v>0</v>
      </c>
      <c r="AJ128" s="123">
        <f t="shared" si="149"/>
        <v>0</v>
      </c>
      <c r="AP128" s="81" t="s">
        <v>187</v>
      </c>
      <c r="AQ128" s="176" t="s">
        <v>180</v>
      </c>
      <c r="AR128" s="177">
        <f t="shared" si="126"/>
        <v>0</v>
      </c>
      <c r="AS128" s="173">
        <f t="shared" si="127"/>
        <v>0</v>
      </c>
      <c r="AT128" s="173">
        <f t="shared" si="128"/>
        <v>0</v>
      </c>
      <c r="AU128" s="173">
        <f t="shared" si="129"/>
        <v>0</v>
      </c>
      <c r="AV128" s="173">
        <f t="shared" si="130"/>
        <v>0</v>
      </c>
      <c r="AW128" s="173">
        <f t="shared" si="131"/>
        <v>0</v>
      </c>
      <c r="AX128" s="173">
        <f t="shared" si="132"/>
        <v>0</v>
      </c>
      <c r="AY128" s="173">
        <f t="shared" si="133"/>
        <v>0</v>
      </c>
      <c r="AZ128" s="173">
        <f t="shared" si="134"/>
        <v>0</v>
      </c>
      <c r="BA128" s="173">
        <f t="shared" si="135"/>
        <v>0</v>
      </c>
      <c r="BB128" s="173">
        <f t="shared" si="136"/>
        <v>0</v>
      </c>
      <c r="BC128" s="173">
        <f t="shared" si="137"/>
        <v>0</v>
      </c>
      <c r="BD128" s="173">
        <f t="shared" si="138"/>
        <v>0</v>
      </c>
      <c r="BE128" s="173">
        <f t="shared" si="139"/>
        <v>0</v>
      </c>
      <c r="BF128" s="173">
        <f t="shared" si="140"/>
        <v>0</v>
      </c>
      <c r="BG128" s="173">
        <f t="shared" si="141"/>
        <v>0</v>
      </c>
      <c r="BH128" s="173">
        <f t="shared" si="142"/>
        <v>0</v>
      </c>
      <c r="BI128" s="158">
        <f t="shared" si="150"/>
        <v>0</v>
      </c>
      <c r="BJ128" s="46">
        <f t="shared" si="143"/>
        <v>0</v>
      </c>
    </row>
    <row r="129" spans="1:62" ht="15.75" thickBot="1">
      <c r="A129" s="82" t="s">
        <v>187</v>
      </c>
      <c r="B129" s="156" t="s">
        <v>181</v>
      </c>
      <c r="C129" s="97">
        <v>40.5</v>
      </c>
      <c r="D129" s="98">
        <v>0</v>
      </c>
      <c r="E129" s="98">
        <v>0</v>
      </c>
      <c r="F129" s="98">
        <v>0</v>
      </c>
      <c r="G129" s="98">
        <v>0</v>
      </c>
      <c r="H129" s="98">
        <v>0</v>
      </c>
      <c r="I129" s="98">
        <v>0</v>
      </c>
      <c r="J129" s="98">
        <v>0</v>
      </c>
      <c r="K129" s="98">
        <v>0</v>
      </c>
      <c r="L129" s="98">
        <v>0</v>
      </c>
      <c r="M129" s="98"/>
      <c r="N129" s="96"/>
      <c r="O129" s="96"/>
      <c r="P129" s="96"/>
      <c r="Q129" s="96"/>
      <c r="R129" s="96"/>
      <c r="S129" s="96"/>
      <c r="T129" s="96"/>
      <c r="U129" s="98">
        <f t="shared" si="124"/>
        <v>0</v>
      </c>
      <c r="V129" s="28"/>
      <c r="W129" s="82" t="s">
        <v>187</v>
      </c>
      <c r="X129" s="156" t="s">
        <v>181</v>
      </c>
      <c r="Y129" s="223">
        <f t="shared" si="151"/>
        <v>0</v>
      </c>
      <c r="Z129" s="178">
        <f t="shared" si="144"/>
        <v>40.5</v>
      </c>
      <c r="AA129" s="159">
        <f t="shared" si="145"/>
        <v>0</v>
      </c>
      <c r="AB129" s="124">
        <f>ROUND(Y129/Y140%,12)</f>
        <v>0</v>
      </c>
      <c r="AC129" s="103">
        <f>ROUND(AC141*AB129%,2)</f>
        <v>0</v>
      </c>
      <c r="AD129" s="103">
        <f t="shared" si="146"/>
        <v>0</v>
      </c>
      <c r="AE129" s="179">
        <f t="shared" si="125"/>
        <v>0</v>
      </c>
      <c r="AF129" s="106">
        <f t="shared" si="147"/>
        <v>0</v>
      </c>
      <c r="AG129" s="103">
        <f>ROUND(AF129/AF140%,12)</f>
        <v>0</v>
      </c>
      <c r="AH129" s="106">
        <f>ROUND(AH141*AG129%,2)</f>
        <v>0</v>
      </c>
      <c r="AI129" s="226">
        <f t="shared" si="148"/>
        <v>0</v>
      </c>
      <c r="AJ129" s="125">
        <f t="shared" si="149"/>
        <v>0</v>
      </c>
      <c r="AP129" s="82" t="s">
        <v>187</v>
      </c>
      <c r="AQ129" s="181" t="s">
        <v>181</v>
      </c>
      <c r="AR129" s="182">
        <f t="shared" si="126"/>
        <v>0</v>
      </c>
      <c r="AS129" s="178">
        <f t="shared" si="127"/>
        <v>0</v>
      </c>
      <c r="AT129" s="178">
        <f t="shared" si="128"/>
        <v>0</v>
      </c>
      <c r="AU129" s="178">
        <f t="shared" si="129"/>
        <v>0</v>
      </c>
      <c r="AV129" s="178">
        <f t="shared" si="130"/>
        <v>0</v>
      </c>
      <c r="AW129" s="178">
        <f t="shared" si="131"/>
        <v>0</v>
      </c>
      <c r="AX129" s="178">
        <f t="shared" si="132"/>
        <v>0</v>
      </c>
      <c r="AY129" s="178">
        <f t="shared" si="133"/>
        <v>0</v>
      </c>
      <c r="AZ129" s="178">
        <f t="shared" si="134"/>
        <v>0</v>
      </c>
      <c r="BA129" s="178">
        <f t="shared" si="135"/>
        <v>0</v>
      </c>
      <c r="BB129" s="178">
        <f t="shared" si="136"/>
        <v>0</v>
      </c>
      <c r="BC129" s="178">
        <f t="shared" si="137"/>
        <v>0</v>
      </c>
      <c r="BD129" s="178">
        <f t="shared" si="138"/>
        <v>0</v>
      </c>
      <c r="BE129" s="178">
        <f t="shared" si="139"/>
        <v>0</v>
      </c>
      <c r="BF129" s="178">
        <f t="shared" si="140"/>
        <v>0</v>
      </c>
      <c r="BG129" s="178">
        <f t="shared" si="141"/>
        <v>0</v>
      </c>
      <c r="BH129" s="178">
        <f t="shared" si="142"/>
        <v>0</v>
      </c>
      <c r="BI129" s="159">
        <f t="shared" si="150"/>
        <v>0</v>
      </c>
      <c r="BJ129" s="46">
        <f t="shared" si="143"/>
        <v>0</v>
      </c>
    </row>
    <row r="130" spans="1:62" ht="15.75" thickBot="1">
      <c r="A130" s="82" t="s">
        <v>187</v>
      </c>
      <c r="B130" s="156" t="s">
        <v>186</v>
      </c>
      <c r="C130" s="97">
        <v>90.5</v>
      </c>
      <c r="D130" s="98">
        <v>0</v>
      </c>
      <c r="E130" s="98">
        <v>0</v>
      </c>
      <c r="F130" s="98">
        <v>0</v>
      </c>
      <c r="G130" s="98">
        <v>0</v>
      </c>
      <c r="H130" s="98">
        <v>0</v>
      </c>
      <c r="I130" s="98">
        <v>0</v>
      </c>
      <c r="J130" s="98">
        <v>0</v>
      </c>
      <c r="K130" s="98">
        <v>0</v>
      </c>
      <c r="L130" s="98">
        <v>0</v>
      </c>
      <c r="M130" s="98"/>
      <c r="N130" s="96"/>
      <c r="O130" s="96"/>
      <c r="P130" s="96"/>
      <c r="Q130" s="96"/>
      <c r="R130" s="96"/>
      <c r="S130" s="96"/>
      <c r="T130" s="96"/>
      <c r="U130" s="98">
        <f t="shared" si="124"/>
        <v>0</v>
      </c>
      <c r="V130" s="28"/>
      <c r="W130" s="82" t="s">
        <v>187</v>
      </c>
      <c r="X130" s="156" t="s">
        <v>186</v>
      </c>
      <c r="Y130" s="223">
        <f t="shared" si="151"/>
        <v>0</v>
      </c>
      <c r="Z130" s="178">
        <f t="shared" si="144"/>
        <v>90.5</v>
      </c>
      <c r="AA130" s="159">
        <f t="shared" si="145"/>
        <v>0</v>
      </c>
      <c r="AB130" s="124">
        <f>ROUND(Y130/Y140%,12)</f>
        <v>0</v>
      </c>
      <c r="AC130" s="103">
        <f>ROUND(AC141*AB130%,2)</f>
        <v>0</v>
      </c>
      <c r="AD130" s="103">
        <f t="shared" si="146"/>
        <v>0</v>
      </c>
      <c r="AE130" s="179">
        <f t="shared" si="125"/>
        <v>0</v>
      </c>
      <c r="AF130" s="106">
        <f t="shared" si="147"/>
        <v>0</v>
      </c>
      <c r="AG130" s="103">
        <f>ROUND(AF130/AF140%,12)</f>
        <v>0</v>
      </c>
      <c r="AH130" s="106">
        <f>ROUND(AH141*AG130%,2)</f>
        <v>0</v>
      </c>
      <c r="AI130" s="226">
        <f t="shared" si="148"/>
        <v>0</v>
      </c>
      <c r="AJ130" s="125">
        <f t="shared" si="149"/>
        <v>0</v>
      </c>
      <c r="AP130" s="82" t="s">
        <v>187</v>
      </c>
      <c r="AQ130" s="181" t="s">
        <v>186</v>
      </c>
      <c r="AR130" s="182">
        <f t="shared" si="126"/>
        <v>0</v>
      </c>
      <c r="AS130" s="178">
        <f t="shared" si="127"/>
        <v>0</v>
      </c>
      <c r="AT130" s="178">
        <f t="shared" si="128"/>
        <v>0</v>
      </c>
      <c r="AU130" s="178">
        <f t="shared" si="129"/>
        <v>0</v>
      </c>
      <c r="AV130" s="178">
        <f t="shared" si="130"/>
        <v>0</v>
      </c>
      <c r="AW130" s="178">
        <f t="shared" si="131"/>
        <v>0</v>
      </c>
      <c r="AX130" s="178">
        <f t="shared" si="132"/>
        <v>0</v>
      </c>
      <c r="AY130" s="178">
        <f t="shared" si="133"/>
        <v>0</v>
      </c>
      <c r="AZ130" s="178">
        <f t="shared" si="134"/>
        <v>0</v>
      </c>
      <c r="BA130" s="178">
        <f t="shared" si="135"/>
        <v>0</v>
      </c>
      <c r="BB130" s="178">
        <f t="shared" si="136"/>
        <v>0</v>
      </c>
      <c r="BC130" s="178">
        <f t="shared" si="137"/>
        <v>0</v>
      </c>
      <c r="BD130" s="178">
        <f t="shared" si="138"/>
        <v>0</v>
      </c>
      <c r="BE130" s="178">
        <f t="shared" si="139"/>
        <v>0</v>
      </c>
      <c r="BF130" s="178">
        <f t="shared" si="140"/>
        <v>0</v>
      </c>
      <c r="BG130" s="178">
        <f t="shared" si="141"/>
        <v>0</v>
      </c>
      <c r="BH130" s="178">
        <f t="shared" si="142"/>
        <v>0</v>
      </c>
      <c r="BI130" s="159">
        <f t="shared" si="150"/>
        <v>0</v>
      </c>
      <c r="BJ130" s="46">
        <f t="shared" si="143"/>
        <v>0</v>
      </c>
    </row>
    <row r="131" spans="1:62" ht="30" thickBot="1">
      <c r="A131" s="83" t="s">
        <v>187</v>
      </c>
      <c r="B131" s="157" t="s">
        <v>189</v>
      </c>
      <c r="C131" s="97">
        <v>155.5</v>
      </c>
      <c r="D131" s="98">
        <v>0</v>
      </c>
      <c r="E131" s="98">
        <v>0</v>
      </c>
      <c r="F131" s="98">
        <v>0</v>
      </c>
      <c r="G131" s="98">
        <v>0</v>
      </c>
      <c r="H131" s="98">
        <v>0</v>
      </c>
      <c r="I131" s="98">
        <v>0</v>
      </c>
      <c r="J131" s="98">
        <v>0</v>
      </c>
      <c r="K131" s="98">
        <v>0</v>
      </c>
      <c r="L131" s="98">
        <v>0</v>
      </c>
      <c r="M131" s="98"/>
      <c r="N131" s="96"/>
      <c r="O131" s="96"/>
      <c r="P131" s="96"/>
      <c r="Q131" s="96"/>
      <c r="R131" s="96"/>
      <c r="S131" s="96"/>
      <c r="T131" s="96"/>
      <c r="U131" s="98">
        <f t="shared" si="124"/>
        <v>0</v>
      </c>
      <c r="V131" s="28"/>
      <c r="W131" s="83" t="s">
        <v>187</v>
      </c>
      <c r="X131" s="157" t="s">
        <v>189</v>
      </c>
      <c r="Y131" s="224">
        <f t="shared" si="151"/>
        <v>0</v>
      </c>
      <c r="Z131" s="183">
        <f t="shared" si="144"/>
        <v>155.5</v>
      </c>
      <c r="AA131" s="160">
        <f t="shared" si="145"/>
        <v>0</v>
      </c>
      <c r="AB131" s="126">
        <f>ROUND(Y131/Y140%,12)</f>
        <v>0</v>
      </c>
      <c r="AC131" s="127">
        <f>ROUND(AC141*AB131%,2)</f>
        <v>0</v>
      </c>
      <c r="AD131" s="127">
        <f t="shared" si="146"/>
        <v>0</v>
      </c>
      <c r="AE131" s="184">
        <f t="shared" si="125"/>
        <v>0</v>
      </c>
      <c r="AF131" s="128">
        <f t="shared" si="147"/>
        <v>0</v>
      </c>
      <c r="AG131" s="127">
        <f>ROUND(AF131/AF140%,12)</f>
        <v>0</v>
      </c>
      <c r="AH131" s="128">
        <f>ROUND(AH141*AG131%,2)</f>
        <v>0</v>
      </c>
      <c r="AI131" s="227">
        <f t="shared" si="148"/>
        <v>0</v>
      </c>
      <c r="AJ131" s="129">
        <f t="shared" si="149"/>
        <v>0</v>
      </c>
      <c r="AP131" s="83" t="s">
        <v>187</v>
      </c>
      <c r="AQ131" s="186" t="s">
        <v>189</v>
      </c>
      <c r="AR131" s="187">
        <f t="shared" si="126"/>
        <v>0</v>
      </c>
      <c r="AS131" s="183">
        <f t="shared" si="127"/>
        <v>0</v>
      </c>
      <c r="AT131" s="183">
        <f t="shared" si="128"/>
        <v>0</v>
      </c>
      <c r="AU131" s="183">
        <f t="shared" si="129"/>
        <v>0</v>
      </c>
      <c r="AV131" s="183">
        <f t="shared" si="130"/>
        <v>0</v>
      </c>
      <c r="AW131" s="183">
        <f t="shared" si="131"/>
        <v>0</v>
      </c>
      <c r="AX131" s="183">
        <f t="shared" si="132"/>
        <v>0</v>
      </c>
      <c r="AY131" s="183">
        <f t="shared" si="133"/>
        <v>0</v>
      </c>
      <c r="AZ131" s="183">
        <f t="shared" si="134"/>
        <v>0</v>
      </c>
      <c r="BA131" s="183">
        <f t="shared" si="135"/>
        <v>0</v>
      </c>
      <c r="BB131" s="183">
        <f t="shared" si="136"/>
        <v>0</v>
      </c>
      <c r="BC131" s="183">
        <f t="shared" si="137"/>
        <v>0</v>
      </c>
      <c r="BD131" s="183">
        <f t="shared" si="138"/>
        <v>0</v>
      </c>
      <c r="BE131" s="183">
        <f t="shared" si="139"/>
        <v>0</v>
      </c>
      <c r="BF131" s="183">
        <f t="shared" si="140"/>
        <v>0</v>
      </c>
      <c r="BG131" s="183">
        <f t="shared" si="141"/>
        <v>0</v>
      </c>
      <c r="BH131" s="183">
        <f t="shared" si="142"/>
        <v>0</v>
      </c>
      <c r="BI131" s="159">
        <f t="shared" si="150"/>
        <v>0</v>
      </c>
      <c r="BJ131" s="46">
        <f t="shared" si="143"/>
        <v>0</v>
      </c>
    </row>
    <row r="132" spans="1:62" ht="15.75" thickBot="1">
      <c r="A132" s="81" t="s">
        <v>187</v>
      </c>
      <c r="B132" s="155" t="s">
        <v>184</v>
      </c>
      <c r="C132" s="97">
        <v>18.7</v>
      </c>
      <c r="D132" s="98">
        <v>0</v>
      </c>
      <c r="E132" s="98">
        <v>0</v>
      </c>
      <c r="F132" s="98">
        <v>0</v>
      </c>
      <c r="G132" s="98">
        <v>0</v>
      </c>
      <c r="H132" s="98">
        <v>0</v>
      </c>
      <c r="I132" s="98">
        <v>0</v>
      </c>
      <c r="J132" s="98">
        <v>0</v>
      </c>
      <c r="K132" s="98">
        <v>0</v>
      </c>
      <c r="L132" s="98">
        <v>0</v>
      </c>
      <c r="M132" s="98"/>
      <c r="N132" s="96"/>
      <c r="O132" s="96"/>
      <c r="P132" s="96"/>
      <c r="Q132" s="96"/>
      <c r="R132" s="96"/>
      <c r="S132" s="96"/>
      <c r="T132" s="96"/>
      <c r="U132" s="98">
        <f t="shared" si="124"/>
        <v>0</v>
      </c>
      <c r="V132" s="28"/>
      <c r="W132" s="81" t="s">
        <v>187</v>
      </c>
      <c r="X132" s="155" t="s">
        <v>184</v>
      </c>
      <c r="Y132" s="222">
        <f t="shared" si="151"/>
        <v>0</v>
      </c>
      <c r="Z132" s="173">
        <f t="shared" si="144"/>
        <v>18.7</v>
      </c>
      <c r="AA132" s="158">
        <f t="shared" si="145"/>
        <v>0</v>
      </c>
      <c r="AB132" s="120">
        <f>ROUND(Y132/Y140%,12)</f>
        <v>0</v>
      </c>
      <c r="AC132" s="121">
        <f>ROUND(AC141*AB132%,2)</f>
        <v>0</v>
      </c>
      <c r="AD132" s="121">
        <f t="shared" si="146"/>
        <v>0</v>
      </c>
      <c r="AE132" s="174">
        <f>IF(AC132=0,0,ROUND(AD132/Y132,12))</f>
        <v>0</v>
      </c>
      <c r="AF132" s="122">
        <f t="shared" si="147"/>
        <v>0</v>
      </c>
      <c r="AG132" s="121">
        <f>ROUND(AF132/AF140%,12)</f>
        <v>0</v>
      </c>
      <c r="AH132" s="122">
        <f>ROUND(AH141*AG132%,2)</f>
        <v>0</v>
      </c>
      <c r="AI132" s="225">
        <f t="shared" si="148"/>
        <v>0</v>
      </c>
      <c r="AJ132" s="123">
        <f t="shared" si="149"/>
        <v>0</v>
      </c>
      <c r="AP132" s="81" t="s">
        <v>187</v>
      </c>
      <c r="AQ132" s="176" t="s">
        <v>184</v>
      </c>
      <c r="AR132" s="177">
        <f t="shared" si="126"/>
        <v>0</v>
      </c>
      <c r="AS132" s="173">
        <f t="shared" si="127"/>
        <v>0</v>
      </c>
      <c r="AT132" s="173">
        <f t="shared" si="128"/>
        <v>0</v>
      </c>
      <c r="AU132" s="173">
        <f t="shared" si="129"/>
        <v>0</v>
      </c>
      <c r="AV132" s="173">
        <f t="shared" si="130"/>
        <v>0</v>
      </c>
      <c r="AW132" s="173">
        <f t="shared" si="131"/>
        <v>0</v>
      </c>
      <c r="AX132" s="173">
        <f t="shared" si="132"/>
        <v>0</v>
      </c>
      <c r="AY132" s="173">
        <f t="shared" si="133"/>
        <v>0</v>
      </c>
      <c r="AZ132" s="173">
        <f t="shared" si="134"/>
        <v>0</v>
      </c>
      <c r="BA132" s="173">
        <f t="shared" si="135"/>
        <v>0</v>
      </c>
      <c r="BB132" s="173">
        <f t="shared" si="136"/>
        <v>0</v>
      </c>
      <c r="BC132" s="173">
        <f t="shared" si="137"/>
        <v>0</v>
      </c>
      <c r="BD132" s="173">
        <f t="shared" si="138"/>
        <v>0</v>
      </c>
      <c r="BE132" s="173">
        <f t="shared" si="139"/>
        <v>0</v>
      </c>
      <c r="BF132" s="173">
        <f t="shared" si="140"/>
        <v>0</v>
      </c>
      <c r="BG132" s="173">
        <f t="shared" si="141"/>
        <v>0</v>
      </c>
      <c r="BH132" s="173">
        <f t="shared" si="142"/>
        <v>0</v>
      </c>
      <c r="BI132" s="158">
        <f t="shared" si="150"/>
        <v>0</v>
      </c>
      <c r="BJ132" s="46">
        <f t="shared" si="143"/>
        <v>0</v>
      </c>
    </row>
    <row r="133" spans="1:62" ht="15.75" thickBot="1">
      <c r="A133" s="82" t="s">
        <v>187</v>
      </c>
      <c r="B133" s="156" t="s">
        <v>185</v>
      </c>
      <c r="C133" s="97">
        <v>40.5</v>
      </c>
      <c r="D133" s="98">
        <v>0</v>
      </c>
      <c r="E133" s="98">
        <v>0</v>
      </c>
      <c r="F133" s="98">
        <v>0</v>
      </c>
      <c r="G133" s="98">
        <v>0</v>
      </c>
      <c r="H133" s="98">
        <v>0</v>
      </c>
      <c r="I133" s="98">
        <v>0</v>
      </c>
      <c r="J133" s="98">
        <v>0</v>
      </c>
      <c r="K133" s="98">
        <v>0</v>
      </c>
      <c r="L133" s="98">
        <v>0</v>
      </c>
      <c r="M133" s="98"/>
      <c r="N133" s="96"/>
      <c r="O133" s="96"/>
      <c r="P133" s="96"/>
      <c r="Q133" s="96"/>
      <c r="R133" s="96"/>
      <c r="S133" s="96"/>
      <c r="T133" s="96"/>
      <c r="U133" s="98">
        <f t="shared" si="124"/>
        <v>0</v>
      </c>
      <c r="V133" s="28"/>
      <c r="W133" s="82" t="s">
        <v>187</v>
      </c>
      <c r="X133" s="156" t="s">
        <v>185</v>
      </c>
      <c r="Y133" s="223">
        <f t="shared" si="151"/>
        <v>0</v>
      </c>
      <c r="Z133" s="178">
        <f t="shared" si="144"/>
        <v>40.5</v>
      </c>
      <c r="AA133" s="159">
        <f t="shared" si="145"/>
        <v>0</v>
      </c>
      <c r="AB133" s="124">
        <f>ROUND(Y133/Y140%,12)</f>
        <v>0</v>
      </c>
      <c r="AC133" s="103">
        <f>ROUND(AC141*AB133%,2)</f>
        <v>0</v>
      </c>
      <c r="AD133" s="103">
        <f t="shared" si="146"/>
        <v>0</v>
      </c>
      <c r="AE133" s="179">
        <f aca="true" t="shared" si="152" ref="AE133:AE139">IF(AC133=0,0,ROUND(AD133/Y133,12))</f>
        <v>0</v>
      </c>
      <c r="AF133" s="106">
        <f t="shared" si="147"/>
        <v>0</v>
      </c>
      <c r="AG133" s="103">
        <f>ROUND(AF133/AF140%,12)</f>
        <v>0</v>
      </c>
      <c r="AH133" s="106">
        <f>ROUND(AH141*AG133%,2)</f>
        <v>0</v>
      </c>
      <c r="AI133" s="226">
        <f t="shared" si="148"/>
        <v>0</v>
      </c>
      <c r="AJ133" s="125">
        <f t="shared" si="149"/>
        <v>0</v>
      </c>
      <c r="AP133" s="82" t="s">
        <v>187</v>
      </c>
      <c r="AQ133" s="181" t="s">
        <v>185</v>
      </c>
      <c r="AR133" s="182">
        <f t="shared" si="126"/>
        <v>0</v>
      </c>
      <c r="AS133" s="178">
        <f t="shared" si="127"/>
        <v>0</v>
      </c>
      <c r="AT133" s="178">
        <f t="shared" si="128"/>
        <v>0</v>
      </c>
      <c r="AU133" s="178">
        <f t="shared" si="129"/>
        <v>0</v>
      </c>
      <c r="AV133" s="178">
        <f t="shared" si="130"/>
        <v>0</v>
      </c>
      <c r="AW133" s="178">
        <f t="shared" si="131"/>
        <v>0</v>
      </c>
      <c r="AX133" s="178">
        <f t="shared" si="132"/>
        <v>0</v>
      </c>
      <c r="AY133" s="178">
        <f t="shared" si="133"/>
        <v>0</v>
      </c>
      <c r="AZ133" s="178">
        <f t="shared" si="134"/>
        <v>0</v>
      </c>
      <c r="BA133" s="178">
        <f t="shared" si="135"/>
        <v>0</v>
      </c>
      <c r="BB133" s="178">
        <f t="shared" si="136"/>
        <v>0</v>
      </c>
      <c r="BC133" s="178">
        <f t="shared" si="137"/>
        <v>0</v>
      </c>
      <c r="BD133" s="178">
        <f t="shared" si="138"/>
        <v>0</v>
      </c>
      <c r="BE133" s="178">
        <f t="shared" si="139"/>
        <v>0</v>
      </c>
      <c r="BF133" s="178">
        <f t="shared" si="140"/>
        <v>0</v>
      </c>
      <c r="BG133" s="178">
        <f t="shared" si="141"/>
        <v>0</v>
      </c>
      <c r="BH133" s="178">
        <f t="shared" si="142"/>
        <v>0</v>
      </c>
      <c r="BI133" s="159">
        <f t="shared" si="150"/>
        <v>0</v>
      </c>
      <c r="BJ133" s="46">
        <f t="shared" si="143"/>
        <v>0</v>
      </c>
    </row>
    <row r="134" spans="1:62" ht="15.75" thickBot="1">
      <c r="A134" s="82" t="s">
        <v>187</v>
      </c>
      <c r="B134" s="156" t="s">
        <v>183</v>
      </c>
      <c r="C134" s="97">
        <v>90.5</v>
      </c>
      <c r="D134" s="98">
        <v>0</v>
      </c>
      <c r="E134" s="98">
        <v>0</v>
      </c>
      <c r="F134" s="98">
        <v>0</v>
      </c>
      <c r="G134" s="98">
        <v>0</v>
      </c>
      <c r="H134" s="98">
        <v>0</v>
      </c>
      <c r="I134" s="98">
        <v>0</v>
      </c>
      <c r="J134" s="98">
        <v>0</v>
      </c>
      <c r="K134" s="98">
        <v>0</v>
      </c>
      <c r="L134" s="98">
        <v>0</v>
      </c>
      <c r="M134" s="98"/>
      <c r="N134" s="96"/>
      <c r="O134" s="96"/>
      <c r="P134" s="96"/>
      <c r="Q134" s="96"/>
      <c r="R134" s="96"/>
      <c r="S134" s="96"/>
      <c r="T134" s="96"/>
      <c r="U134" s="98">
        <f t="shared" si="124"/>
        <v>0</v>
      </c>
      <c r="V134" s="28"/>
      <c r="W134" s="82" t="s">
        <v>187</v>
      </c>
      <c r="X134" s="156" t="s">
        <v>183</v>
      </c>
      <c r="Y134" s="223">
        <f t="shared" si="151"/>
        <v>0</v>
      </c>
      <c r="Z134" s="178">
        <f t="shared" si="144"/>
        <v>90.5</v>
      </c>
      <c r="AA134" s="159">
        <f t="shared" si="145"/>
        <v>0</v>
      </c>
      <c r="AB134" s="124">
        <f>ROUND(Y134/Y140%,12)</f>
        <v>0</v>
      </c>
      <c r="AC134" s="103">
        <f>ROUND(AC141*AB134%,2)</f>
        <v>0</v>
      </c>
      <c r="AD134" s="103">
        <f t="shared" si="146"/>
        <v>0</v>
      </c>
      <c r="AE134" s="179">
        <f t="shared" si="152"/>
        <v>0</v>
      </c>
      <c r="AF134" s="106">
        <f t="shared" si="147"/>
        <v>0</v>
      </c>
      <c r="AG134" s="103">
        <f>ROUND(AF134/AF140%,12)</f>
        <v>0</v>
      </c>
      <c r="AH134" s="106">
        <f>ROUND(AH141*AG134%,2)</f>
        <v>0</v>
      </c>
      <c r="AI134" s="226">
        <f t="shared" si="148"/>
        <v>0</v>
      </c>
      <c r="AJ134" s="125">
        <f t="shared" si="149"/>
        <v>0</v>
      </c>
      <c r="AP134" s="82" t="s">
        <v>187</v>
      </c>
      <c r="AQ134" s="181" t="s">
        <v>183</v>
      </c>
      <c r="AR134" s="182">
        <f t="shared" si="126"/>
        <v>0</v>
      </c>
      <c r="AS134" s="178">
        <f t="shared" si="127"/>
        <v>0</v>
      </c>
      <c r="AT134" s="178">
        <f t="shared" si="128"/>
        <v>0</v>
      </c>
      <c r="AU134" s="178">
        <f t="shared" si="129"/>
        <v>0</v>
      </c>
      <c r="AV134" s="178">
        <f t="shared" si="130"/>
        <v>0</v>
      </c>
      <c r="AW134" s="178">
        <f t="shared" si="131"/>
        <v>0</v>
      </c>
      <c r="AX134" s="178">
        <f t="shared" si="132"/>
        <v>0</v>
      </c>
      <c r="AY134" s="178">
        <f t="shared" si="133"/>
        <v>0</v>
      </c>
      <c r="AZ134" s="178">
        <f t="shared" si="134"/>
        <v>0</v>
      </c>
      <c r="BA134" s="178">
        <f t="shared" si="135"/>
        <v>0</v>
      </c>
      <c r="BB134" s="178">
        <f t="shared" si="136"/>
        <v>0</v>
      </c>
      <c r="BC134" s="178">
        <f t="shared" si="137"/>
        <v>0</v>
      </c>
      <c r="BD134" s="178">
        <f t="shared" si="138"/>
        <v>0</v>
      </c>
      <c r="BE134" s="178">
        <f t="shared" si="139"/>
        <v>0</v>
      </c>
      <c r="BF134" s="178">
        <f t="shared" si="140"/>
        <v>0</v>
      </c>
      <c r="BG134" s="178">
        <f t="shared" si="141"/>
        <v>0</v>
      </c>
      <c r="BH134" s="178">
        <f t="shared" si="142"/>
        <v>0</v>
      </c>
      <c r="BI134" s="159">
        <f t="shared" si="150"/>
        <v>0</v>
      </c>
      <c r="BJ134" s="46">
        <f t="shared" si="143"/>
        <v>0</v>
      </c>
    </row>
    <row r="135" spans="1:62" ht="15.75" thickBot="1">
      <c r="A135" s="83" t="s">
        <v>187</v>
      </c>
      <c r="B135" s="157" t="s">
        <v>182</v>
      </c>
      <c r="C135" s="97">
        <v>155.5</v>
      </c>
      <c r="D135" s="98">
        <v>0</v>
      </c>
      <c r="E135" s="98">
        <v>0</v>
      </c>
      <c r="F135" s="98">
        <v>0</v>
      </c>
      <c r="G135" s="98">
        <v>0</v>
      </c>
      <c r="H135" s="98">
        <v>0</v>
      </c>
      <c r="I135" s="98">
        <v>0</v>
      </c>
      <c r="J135" s="98">
        <v>0</v>
      </c>
      <c r="K135" s="98">
        <v>0</v>
      </c>
      <c r="L135" s="98">
        <v>0</v>
      </c>
      <c r="M135" s="98"/>
      <c r="N135" s="96"/>
      <c r="O135" s="96"/>
      <c r="P135" s="96"/>
      <c r="Q135" s="96"/>
      <c r="R135" s="96"/>
      <c r="S135" s="96"/>
      <c r="T135" s="96"/>
      <c r="U135" s="98">
        <f t="shared" si="124"/>
        <v>0</v>
      </c>
      <c r="V135" s="28"/>
      <c r="W135" s="83" t="s">
        <v>187</v>
      </c>
      <c r="X135" s="157" t="s">
        <v>182</v>
      </c>
      <c r="Y135" s="224">
        <f t="shared" si="151"/>
        <v>0</v>
      </c>
      <c r="Z135" s="183">
        <f t="shared" si="144"/>
        <v>155.5</v>
      </c>
      <c r="AA135" s="160">
        <f t="shared" si="145"/>
        <v>0</v>
      </c>
      <c r="AB135" s="126">
        <f>ROUND(Y135/Y140%,12)</f>
        <v>0</v>
      </c>
      <c r="AC135" s="127">
        <f>ROUND(AC141*AB135%,2)</f>
        <v>0</v>
      </c>
      <c r="AD135" s="127">
        <f t="shared" si="146"/>
        <v>0</v>
      </c>
      <c r="AE135" s="184">
        <f t="shared" si="152"/>
        <v>0</v>
      </c>
      <c r="AF135" s="128">
        <f t="shared" si="147"/>
        <v>0</v>
      </c>
      <c r="AG135" s="127">
        <f>ROUND(AF135/AF140%,12)</f>
        <v>0</v>
      </c>
      <c r="AH135" s="128">
        <f>ROUND(AH141*AG135%,2)</f>
        <v>0</v>
      </c>
      <c r="AI135" s="227">
        <f t="shared" si="148"/>
        <v>0</v>
      </c>
      <c r="AJ135" s="129">
        <f t="shared" si="149"/>
        <v>0</v>
      </c>
      <c r="AP135" s="83" t="s">
        <v>187</v>
      </c>
      <c r="AQ135" s="186" t="s">
        <v>182</v>
      </c>
      <c r="AR135" s="187">
        <f t="shared" si="126"/>
        <v>0</v>
      </c>
      <c r="AS135" s="183">
        <f t="shared" si="127"/>
        <v>0</v>
      </c>
      <c r="AT135" s="183">
        <f t="shared" si="128"/>
        <v>0</v>
      </c>
      <c r="AU135" s="183">
        <f t="shared" si="129"/>
        <v>0</v>
      </c>
      <c r="AV135" s="183">
        <f t="shared" si="130"/>
        <v>0</v>
      </c>
      <c r="AW135" s="183">
        <f t="shared" si="131"/>
        <v>0</v>
      </c>
      <c r="AX135" s="183">
        <f t="shared" si="132"/>
        <v>0</v>
      </c>
      <c r="AY135" s="183">
        <f t="shared" si="133"/>
        <v>0</v>
      </c>
      <c r="AZ135" s="183">
        <f t="shared" si="134"/>
        <v>0</v>
      </c>
      <c r="BA135" s="183">
        <f t="shared" si="135"/>
        <v>0</v>
      </c>
      <c r="BB135" s="183">
        <f t="shared" si="136"/>
        <v>0</v>
      </c>
      <c r="BC135" s="183">
        <f t="shared" si="137"/>
        <v>0</v>
      </c>
      <c r="BD135" s="183">
        <f t="shared" si="138"/>
        <v>0</v>
      </c>
      <c r="BE135" s="183">
        <f t="shared" si="139"/>
        <v>0</v>
      </c>
      <c r="BF135" s="183">
        <f t="shared" si="140"/>
        <v>0</v>
      </c>
      <c r="BG135" s="183">
        <f t="shared" si="141"/>
        <v>0</v>
      </c>
      <c r="BH135" s="183">
        <f t="shared" si="142"/>
        <v>0</v>
      </c>
      <c r="BI135" s="159">
        <f t="shared" si="150"/>
        <v>0</v>
      </c>
      <c r="BJ135" s="46">
        <f t="shared" si="143"/>
        <v>0</v>
      </c>
    </row>
    <row r="136" spans="1:62" ht="15.75" thickBot="1">
      <c r="A136" s="81" t="s">
        <v>188</v>
      </c>
      <c r="B136" s="155" t="s">
        <v>184</v>
      </c>
      <c r="C136" s="97">
        <v>18.7</v>
      </c>
      <c r="D136" s="98">
        <v>1404.743</v>
      </c>
      <c r="E136" s="98">
        <v>2937.774</v>
      </c>
      <c r="F136" s="98">
        <v>0</v>
      </c>
      <c r="G136" s="98">
        <v>0</v>
      </c>
      <c r="H136" s="98">
        <v>0</v>
      </c>
      <c r="I136" s="98">
        <v>16991.67</v>
      </c>
      <c r="J136" s="98">
        <v>1699.11</v>
      </c>
      <c r="K136" s="98">
        <v>0</v>
      </c>
      <c r="L136" s="98">
        <v>3617.808</v>
      </c>
      <c r="M136" s="98"/>
      <c r="N136" s="96"/>
      <c r="O136" s="96"/>
      <c r="P136" s="96"/>
      <c r="Q136" s="96"/>
      <c r="R136" s="96"/>
      <c r="S136" s="96"/>
      <c r="T136" s="96"/>
      <c r="U136" s="98">
        <f t="shared" si="124"/>
        <v>26651.105</v>
      </c>
      <c r="V136" s="28"/>
      <c r="W136" s="81" t="s">
        <v>188</v>
      </c>
      <c r="X136" s="155" t="s">
        <v>184</v>
      </c>
      <c r="Y136" s="222">
        <f t="shared" si="151"/>
        <v>26651.105</v>
      </c>
      <c r="Z136" s="173">
        <f t="shared" si="144"/>
        <v>18.7</v>
      </c>
      <c r="AA136" s="158">
        <f t="shared" si="145"/>
        <v>498375.66</v>
      </c>
      <c r="AB136" s="120">
        <f>ROUND(Y136/Y140%,12)</f>
        <v>32.492438689036</v>
      </c>
      <c r="AC136" s="121">
        <f>ROUND(AC141*AB136%,2)</f>
        <v>43864.79</v>
      </c>
      <c r="AD136" s="121">
        <f t="shared" si="146"/>
        <v>454510.87</v>
      </c>
      <c r="AE136" s="174">
        <f t="shared" si="152"/>
        <v>17.054109763929</v>
      </c>
      <c r="AF136" s="122">
        <f t="shared" si="147"/>
        <v>454510.87</v>
      </c>
      <c r="AG136" s="121">
        <f>ROUND(AF136/AF140%,12)</f>
        <v>14.207560727258</v>
      </c>
      <c r="AH136" s="122">
        <f>ROUND(AH141*AG136%,2)</f>
        <v>215022.37</v>
      </c>
      <c r="AI136" s="225">
        <f t="shared" si="148"/>
        <v>8.068047084727</v>
      </c>
      <c r="AJ136" s="123">
        <f t="shared" si="149"/>
        <v>215022.37</v>
      </c>
      <c r="AP136" s="81" t="s">
        <v>188</v>
      </c>
      <c r="AQ136" s="176" t="s">
        <v>184</v>
      </c>
      <c r="AR136" s="177">
        <f t="shared" si="126"/>
        <v>1404.743</v>
      </c>
      <c r="AS136" s="173">
        <f t="shared" si="127"/>
        <v>2937.774</v>
      </c>
      <c r="AT136" s="173">
        <f t="shared" si="128"/>
        <v>0</v>
      </c>
      <c r="AU136" s="173">
        <f t="shared" si="129"/>
        <v>0</v>
      </c>
      <c r="AV136" s="173">
        <f t="shared" si="130"/>
        <v>0</v>
      </c>
      <c r="AW136" s="173">
        <f t="shared" si="131"/>
        <v>16991.67</v>
      </c>
      <c r="AX136" s="173">
        <f t="shared" si="132"/>
        <v>1699.11</v>
      </c>
      <c r="AY136" s="173">
        <f t="shared" si="133"/>
        <v>0</v>
      </c>
      <c r="AZ136" s="173">
        <f t="shared" si="134"/>
        <v>3617.808</v>
      </c>
      <c r="BA136" s="173">
        <f t="shared" si="135"/>
        <v>0</v>
      </c>
      <c r="BB136" s="173">
        <f t="shared" si="136"/>
        <v>0</v>
      </c>
      <c r="BC136" s="173">
        <f t="shared" si="137"/>
        <v>0</v>
      </c>
      <c r="BD136" s="173">
        <f t="shared" si="138"/>
        <v>0</v>
      </c>
      <c r="BE136" s="173">
        <f t="shared" si="139"/>
        <v>0</v>
      </c>
      <c r="BF136" s="173">
        <f t="shared" si="140"/>
        <v>0</v>
      </c>
      <c r="BG136" s="173">
        <f t="shared" si="141"/>
        <v>0</v>
      </c>
      <c r="BH136" s="173">
        <f t="shared" si="142"/>
        <v>0</v>
      </c>
      <c r="BI136" s="158">
        <f t="shared" si="150"/>
        <v>26651.105</v>
      </c>
      <c r="BJ136" s="46">
        <f t="shared" si="143"/>
        <v>0</v>
      </c>
    </row>
    <row r="137" spans="1:62" ht="15.75" thickBot="1">
      <c r="A137" s="82" t="s">
        <v>188</v>
      </c>
      <c r="B137" s="156" t="s">
        <v>185</v>
      </c>
      <c r="C137" s="97">
        <v>40.5</v>
      </c>
      <c r="D137" s="98">
        <v>483.9975</v>
      </c>
      <c r="E137" s="98">
        <v>636.642</v>
      </c>
      <c r="F137" s="98">
        <v>0</v>
      </c>
      <c r="G137" s="98">
        <v>0</v>
      </c>
      <c r="H137" s="98">
        <v>0</v>
      </c>
      <c r="I137" s="98">
        <v>30799.7</v>
      </c>
      <c r="J137" s="98">
        <v>3684.712</v>
      </c>
      <c r="K137" s="98">
        <v>0</v>
      </c>
      <c r="L137" s="98">
        <v>7903.107</v>
      </c>
      <c r="M137" s="98"/>
      <c r="N137" s="96"/>
      <c r="O137" s="96"/>
      <c r="P137" s="96"/>
      <c r="Q137" s="96"/>
      <c r="R137" s="96"/>
      <c r="S137" s="96"/>
      <c r="T137" s="96"/>
      <c r="U137" s="98">
        <f t="shared" si="124"/>
        <v>43508.158500000005</v>
      </c>
      <c r="V137" s="28"/>
      <c r="W137" s="82" t="s">
        <v>188</v>
      </c>
      <c r="X137" s="156" t="s">
        <v>185</v>
      </c>
      <c r="Y137" s="223">
        <f t="shared" si="151"/>
        <v>43508.158500000005</v>
      </c>
      <c r="Z137" s="178">
        <f t="shared" si="144"/>
        <v>40.5</v>
      </c>
      <c r="AA137" s="159">
        <f t="shared" si="145"/>
        <v>1762080.42</v>
      </c>
      <c r="AB137" s="124">
        <f>ROUND(Y137/Y140%,12)</f>
        <v>53.044186067861</v>
      </c>
      <c r="AC137" s="103">
        <f>ROUND(AC141*AB137%,2)</f>
        <v>71609.65</v>
      </c>
      <c r="AD137" s="103">
        <f t="shared" si="146"/>
        <v>1690470.77</v>
      </c>
      <c r="AE137" s="179">
        <f t="shared" si="152"/>
        <v>38.854109856201</v>
      </c>
      <c r="AF137" s="106">
        <f t="shared" si="147"/>
        <v>1690470.77</v>
      </c>
      <c r="AG137" s="103">
        <f>ROUND(AF137/AF140%,12)</f>
        <v>52.842446039693</v>
      </c>
      <c r="AH137" s="106">
        <f>ROUND(AH141*AG137%,2)</f>
        <v>799736.72</v>
      </c>
      <c r="AI137" s="226">
        <f t="shared" si="148"/>
        <v>18.381304738512</v>
      </c>
      <c r="AJ137" s="125">
        <f t="shared" si="149"/>
        <v>799736.72</v>
      </c>
      <c r="AP137" s="82" t="s">
        <v>188</v>
      </c>
      <c r="AQ137" s="181" t="s">
        <v>185</v>
      </c>
      <c r="AR137" s="182">
        <f t="shared" si="126"/>
        <v>483.9975</v>
      </c>
      <c r="AS137" s="178">
        <f t="shared" si="127"/>
        <v>636.642</v>
      </c>
      <c r="AT137" s="178">
        <f t="shared" si="128"/>
        <v>0</v>
      </c>
      <c r="AU137" s="178">
        <f t="shared" si="129"/>
        <v>0</v>
      </c>
      <c r="AV137" s="178">
        <f t="shared" si="130"/>
        <v>0</v>
      </c>
      <c r="AW137" s="178">
        <f t="shared" si="131"/>
        <v>30799.7</v>
      </c>
      <c r="AX137" s="178">
        <f t="shared" si="132"/>
        <v>3684.712</v>
      </c>
      <c r="AY137" s="178">
        <f t="shared" si="133"/>
        <v>0</v>
      </c>
      <c r="AZ137" s="178">
        <f t="shared" si="134"/>
        <v>7903.107</v>
      </c>
      <c r="BA137" s="178">
        <f t="shared" si="135"/>
        <v>0</v>
      </c>
      <c r="BB137" s="178">
        <f t="shared" si="136"/>
        <v>0</v>
      </c>
      <c r="BC137" s="178">
        <f t="shared" si="137"/>
        <v>0</v>
      </c>
      <c r="BD137" s="178">
        <f t="shared" si="138"/>
        <v>0</v>
      </c>
      <c r="BE137" s="178">
        <f t="shared" si="139"/>
        <v>0</v>
      </c>
      <c r="BF137" s="178">
        <f t="shared" si="140"/>
        <v>0</v>
      </c>
      <c r="BG137" s="178">
        <f t="shared" si="141"/>
        <v>0</v>
      </c>
      <c r="BH137" s="178">
        <f t="shared" si="142"/>
        <v>0</v>
      </c>
      <c r="BI137" s="159">
        <f t="shared" si="150"/>
        <v>43508.158500000005</v>
      </c>
      <c r="BJ137" s="46">
        <f t="shared" si="143"/>
        <v>0</v>
      </c>
    </row>
    <row r="138" spans="1:62" ht="15.75" thickBot="1">
      <c r="A138" s="82" t="s">
        <v>188</v>
      </c>
      <c r="B138" s="156" t="s">
        <v>183</v>
      </c>
      <c r="C138" s="97">
        <v>90.5</v>
      </c>
      <c r="D138" s="98">
        <v>2.6775</v>
      </c>
      <c r="E138" s="98">
        <v>0</v>
      </c>
      <c r="F138" s="98">
        <v>0</v>
      </c>
      <c r="G138" s="98">
        <v>0</v>
      </c>
      <c r="H138" s="98">
        <v>0</v>
      </c>
      <c r="I138" s="98">
        <v>6892.805</v>
      </c>
      <c r="J138" s="98">
        <v>1487.902</v>
      </c>
      <c r="K138" s="98">
        <v>0</v>
      </c>
      <c r="L138" s="98">
        <v>3479.835</v>
      </c>
      <c r="M138" s="98"/>
      <c r="N138" s="96"/>
      <c r="O138" s="96"/>
      <c r="P138" s="96"/>
      <c r="Q138" s="96"/>
      <c r="R138" s="96"/>
      <c r="S138" s="96"/>
      <c r="T138" s="96"/>
      <c r="U138" s="98">
        <f t="shared" si="124"/>
        <v>11863.2195</v>
      </c>
      <c r="V138" s="28"/>
      <c r="W138" s="82" t="s">
        <v>188</v>
      </c>
      <c r="X138" s="156" t="s">
        <v>183</v>
      </c>
      <c r="Y138" s="223">
        <f t="shared" si="151"/>
        <v>11863.2195</v>
      </c>
      <c r="Z138" s="178">
        <f t="shared" si="144"/>
        <v>90.5</v>
      </c>
      <c r="AA138" s="159">
        <f t="shared" si="145"/>
        <v>1073621.36</v>
      </c>
      <c r="AB138" s="124">
        <f>ROUND(Y138/Y140%,12)</f>
        <v>14.463375243103</v>
      </c>
      <c r="AC138" s="103">
        <f>ROUND(AC141*AB138%,2)</f>
        <v>19525.56</v>
      </c>
      <c r="AD138" s="103">
        <f t="shared" si="146"/>
        <v>1054095.8</v>
      </c>
      <c r="AE138" s="179">
        <f t="shared" si="152"/>
        <v>88.854109122739</v>
      </c>
      <c r="AF138" s="106">
        <f t="shared" si="147"/>
        <v>1054095.8</v>
      </c>
      <c r="AG138" s="103">
        <f>ROUND(AF138/AF140%,12)</f>
        <v>32.949993233049</v>
      </c>
      <c r="AH138" s="106">
        <f>ROUND(AH141*AG138%,2)</f>
        <v>498677.13</v>
      </c>
      <c r="AI138" s="226">
        <f t="shared" si="148"/>
        <v>42.035564628978</v>
      </c>
      <c r="AJ138" s="125">
        <f t="shared" si="149"/>
        <v>498677.13</v>
      </c>
      <c r="AP138" s="82" t="s">
        <v>188</v>
      </c>
      <c r="AQ138" s="181" t="s">
        <v>183</v>
      </c>
      <c r="AR138" s="182">
        <f t="shared" si="126"/>
        <v>2.6775</v>
      </c>
      <c r="AS138" s="178">
        <f t="shared" si="127"/>
        <v>0</v>
      </c>
      <c r="AT138" s="178">
        <f t="shared" si="128"/>
        <v>0</v>
      </c>
      <c r="AU138" s="178">
        <f t="shared" si="129"/>
        <v>0</v>
      </c>
      <c r="AV138" s="178">
        <f t="shared" si="130"/>
        <v>0</v>
      </c>
      <c r="AW138" s="178">
        <f t="shared" si="131"/>
        <v>6892.805</v>
      </c>
      <c r="AX138" s="178">
        <f t="shared" si="132"/>
        <v>1487.902</v>
      </c>
      <c r="AY138" s="178">
        <f t="shared" si="133"/>
        <v>0</v>
      </c>
      <c r="AZ138" s="178">
        <f t="shared" si="134"/>
        <v>3479.835</v>
      </c>
      <c r="BA138" s="178">
        <f t="shared" si="135"/>
        <v>0</v>
      </c>
      <c r="BB138" s="178">
        <f t="shared" si="136"/>
        <v>0</v>
      </c>
      <c r="BC138" s="178">
        <f t="shared" si="137"/>
        <v>0</v>
      </c>
      <c r="BD138" s="178">
        <f t="shared" si="138"/>
        <v>0</v>
      </c>
      <c r="BE138" s="178">
        <f t="shared" si="139"/>
        <v>0</v>
      </c>
      <c r="BF138" s="178">
        <f t="shared" si="140"/>
        <v>0</v>
      </c>
      <c r="BG138" s="178">
        <f t="shared" si="141"/>
        <v>0</v>
      </c>
      <c r="BH138" s="178">
        <f t="shared" si="142"/>
        <v>0</v>
      </c>
      <c r="BI138" s="159">
        <f t="shared" si="150"/>
        <v>11863.2195</v>
      </c>
      <c r="BJ138" s="46">
        <f t="shared" si="143"/>
        <v>0</v>
      </c>
    </row>
    <row r="139" spans="1:62" ht="15.75" thickBot="1">
      <c r="A139" s="83" t="s">
        <v>188</v>
      </c>
      <c r="B139" s="157" t="s">
        <v>182</v>
      </c>
      <c r="C139" s="97">
        <v>155.5</v>
      </c>
      <c r="D139" s="98">
        <v>0</v>
      </c>
      <c r="E139" s="98">
        <v>0</v>
      </c>
      <c r="F139" s="98">
        <v>0</v>
      </c>
      <c r="G139" s="98">
        <v>0</v>
      </c>
      <c r="H139" s="98">
        <v>0</v>
      </c>
      <c r="I139" s="98">
        <v>0</v>
      </c>
      <c r="J139" s="98">
        <v>0</v>
      </c>
      <c r="K139" s="98">
        <v>0</v>
      </c>
      <c r="L139" s="98">
        <v>0</v>
      </c>
      <c r="M139" s="98"/>
      <c r="N139" s="96"/>
      <c r="O139" s="96"/>
      <c r="P139" s="96"/>
      <c r="Q139" s="96"/>
      <c r="R139" s="96"/>
      <c r="S139" s="96"/>
      <c r="T139" s="96"/>
      <c r="U139" s="98">
        <f t="shared" si="124"/>
        <v>0</v>
      </c>
      <c r="V139" s="28"/>
      <c r="W139" s="83" t="s">
        <v>188</v>
      </c>
      <c r="X139" s="157" t="s">
        <v>182</v>
      </c>
      <c r="Y139" s="224">
        <f t="shared" si="151"/>
        <v>0</v>
      </c>
      <c r="Z139" s="183">
        <f t="shared" si="144"/>
        <v>155.5</v>
      </c>
      <c r="AA139" s="160">
        <f t="shared" si="145"/>
        <v>0</v>
      </c>
      <c r="AB139" s="126">
        <f>ROUND(Y139/Y140%,12)</f>
        <v>0</v>
      </c>
      <c r="AC139" s="127">
        <f>ROUND(AC141*AB139%,2)</f>
        <v>0</v>
      </c>
      <c r="AD139" s="127">
        <f t="shared" si="146"/>
        <v>0</v>
      </c>
      <c r="AE139" s="184">
        <f t="shared" si="152"/>
        <v>0</v>
      </c>
      <c r="AF139" s="128">
        <f t="shared" si="147"/>
        <v>0</v>
      </c>
      <c r="AG139" s="127">
        <f>ROUND(AF139/AF140%,12)</f>
        <v>0</v>
      </c>
      <c r="AH139" s="128">
        <f>ROUND(AH141*AG139%,2)</f>
        <v>0</v>
      </c>
      <c r="AI139" s="227">
        <f t="shared" si="148"/>
        <v>0</v>
      </c>
      <c r="AJ139" s="129">
        <f t="shared" si="149"/>
        <v>0</v>
      </c>
      <c r="AP139" s="83" t="s">
        <v>188</v>
      </c>
      <c r="AQ139" s="186" t="s">
        <v>182</v>
      </c>
      <c r="AR139" s="187">
        <f t="shared" si="126"/>
        <v>0</v>
      </c>
      <c r="AS139" s="183">
        <f t="shared" si="127"/>
        <v>0</v>
      </c>
      <c r="AT139" s="183">
        <f t="shared" si="128"/>
        <v>0</v>
      </c>
      <c r="AU139" s="183">
        <f t="shared" si="129"/>
        <v>0</v>
      </c>
      <c r="AV139" s="183">
        <f t="shared" si="130"/>
        <v>0</v>
      </c>
      <c r="AW139" s="183">
        <f t="shared" si="131"/>
        <v>0</v>
      </c>
      <c r="AX139" s="183">
        <f t="shared" si="132"/>
        <v>0</v>
      </c>
      <c r="AY139" s="183">
        <f t="shared" si="133"/>
        <v>0</v>
      </c>
      <c r="AZ139" s="183">
        <f t="shared" si="134"/>
        <v>0</v>
      </c>
      <c r="BA139" s="183">
        <f t="shared" si="135"/>
        <v>0</v>
      </c>
      <c r="BB139" s="183">
        <f t="shared" si="136"/>
        <v>0</v>
      </c>
      <c r="BC139" s="183">
        <f t="shared" si="137"/>
        <v>0</v>
      </c>
      <c r="BD139" s="183">
        <f t="shared" si="138"/>
        <v>0</v>
      </c>
      <c r="BE139" s="183">
        <f t="shared" si="139"/>
        <v>0</v>
      </c>
      <c r="BF139" s="183">
        <f t="shared" si="140"/>
        <v>0</v>
      </c>
      <c r="BG139" s="183">
        <f t="shared" si="141"/>
        <v>0</v>
      </c>
      <c r="BH139" s="183">
        <f t="shared" si="142"/>
        <v>0</v>
      </c>
      <c r="BI139" s="160">
        <f t="shared" si="150"/>
        <v>0</v>
      </c>
      <c r="BJ139" s="46">
        <f t="shared" si="143"/>
        <v>0</v>
      </c>
    </row>
    <row r="140" spans="1:62" ht="15.75" thickBot="1">
      <c r="A140" s="84" t="s">
        <v>190</v>
      </c>
      <c r="B140" s="85"/>
      <c r="C140" s="96"/>
      <c r="D140" s="100">
        <f aca="true" t="shared" si="153" ref="D140:T140">SUM(D125:D139)</f>
        <v>1891.418</v>
      </c>
      <c r="E140" s="100">
        <f t="shared" si="153"/>
        <v>3574.416</v>
      </c>
      <c r="F140" s="100">
        <f t="shared" si="153"/>
        <v>0</v>
      </c>
      <c r="G140" s="100">
        <f t="shared" si="153"/>
        <v>0</v>
      </c>
      <c r="H140" s="100">
        <f t="shared" si="153"/>
        <v>0</v>
      </c>
      <c r="I140" s="100">
        <f t="shared" si="153"/>
        <v>54684.174999999996</v>
      </c>
      <c r="J140" s="100">
        <f t="shared" si="153"/>
        <v>6871.724</v>
      </c>
      <c r="K140" s="100">
        <f t="shared" si="153"/>
        <v>0</v>
      </c>
      <c r="L140" s="100">
        <f t="shared" si="153"/>
        <v>15000.75</v>
      </c>
      <c r="M140" s="100">
        <f t="shared" si="153"/>
        <v>0</v>
      </c>
      <c r="N140" s="100">
        <f t="shared" si="153"/>
        <v>0</v>
      </c>
      <c r="O140" s="100">
        <f t="shared" si="153"/>
        <v>0</v>
      </c>
      <c r="P140" s="100">
        <f t="shared" si="153"/>
        <v>0</v>
      </c>
      <c r="Q140" s="100">
        <f t="shared" si="153"/>
        <v>0</v>
      </c>
      <c r="R140" s="100">
        <f t="shared" si="153"/>
        <v>0</v>
      </c>
      <c r="S140" s="100">
        <f t="shared" si="153"/>
        <v>0</v>
      </c>
      <c r="T140" s="100">
        <f t="shared" si="153"/>
        <v>0</v>
      </c>
      <c r="U140" s="98">
        <f t="shared" si="124"/>
        <v>82022.483</v>
      </c>
      <c r="V140" s="28"/>
      <c r="W140" s="84" t="s">
        <v>190</v>
      </c>
      <c r="X140" s="85"/>
      <c r="Y140" s="86">
        <f>SUM(Y125:Y139)</f>
        <v>82022.48300000001</v>
      </c>
      <c r="Z140" s="86"/>
      <c r="AA140" s="188">
        <f>SUM(AA125:AA139)</f>
        <v>3334077.4400000004</v>
      </c>
      <c r="AB140" s="130">
        <f>SUM(AB125:AB139)</f>
        <v>100</v>
      </c>
      <c r="AC140" s="86">
        <f>SUM(AC125:AC139)</f>
        <v>135000</v>
      </c>
      <c r="AD140" s="86">
        <f>SUM(AD125:AD139)</f>
        <v>3199077.4400000004</v>
      </c>
      <c r="AE140" s="86"/>
      <c r="AF140" s="131">
        <f>SUM(AF125:AF139)</f>
        <v>3199077.4400000004</v>
      </c>
      <c r="AG140" s="86">
        <f>SUM(AG125:AG139)</f>
        <v>100</v>
      </c>
      <c r="AH140" s="86">
        <f>SUM(AH125:AH139)</f>
        <v>1513436.22</v>
      </c>
      <c r="AI140" s="132"/>
      <c r="AJ140" s="133">
        <f>SUM(AJ125:AJ139)</f>
        <v>1513436.22</v>
      </c>
      <c r="AP140" s="150" t="s">
        <v>49</v>
      </c>
      <c r="AQ140" s="189"/>
      <c r="AR140" s="130">
        <f aca="true" t="shared" si="154" ref="AR140:BI140">SUM(AR125:AR139)</f>
        <v>1891.418</v>
      </c>
      <c r="AS140" s="86">
        <f t="shared" si="154"/>
        <v>3574.416</v>
      </c>
      <c r="AT140" s="86">
        <f t="shared" si="154"/>
        <v>0</v>
      </c>
      <c r="AU140" s="86">
        <f t="shared" si="154"/>
        <v>0</v>
      </c>
      <c r="AV140" s="86">
        <f t="shared" si="154"/>
        <v>0</v>
      </c>
      <c r="AW140" s="86">
        <f t="shared" si="154"/>
        <v>54684.174999999996</v>
      </c>
      <c r="AX140" s="86">
        <f t="shared" si="154"/>
        <v>6871.724</v>
      </c>
      <c r="AY140" s="86">
        <f t="shared" si="154"/>
        <v>0</v>
      </c>
      <c r="AZ140" s="86">
        <f t="shared" si="154"/>
        <v>15000.75</v>
      </c>
      <c r="BA140" s="86">
        <f t="shared" si="154"/>
        <v>0</v>
      </c>
      <c r="BB140" s="86">
        <f t="shared" si="154"/>
        <v>0</v>
      </c>
      <c r="BC140" s="86">
        <f t="shared" si="154"/>
        <v>0</v>
      </c>
      <c r="BD140" s="86">
        <f t="shared" si="154"/>
        <v>0</v>
      </c>
      <c r="BE140" s="86">
        <f t="shared" si="154"/>
        <v>0</v>
      </c>
      <c r="BF140" s="86">
        <f t="shared" si="154"/>
        <v>0</v>
      </c>
      <c r="BG140" s="86">
        <f t="shared" si="154"/>
        <v>0</v>
      </c>
      <c r="BH140" s="86">
        <f t="shared" si="154"/>
        <v>0</v>
      </c>
      <c r="BI140" s="133">
        <f t="shared" si="154"/>
        <v>82022.48300000001</v>
      </c>
      <c r="BJ140" s="46">
        <f t="shared" si="143"/>
        <v>0</v>
      </c>
    </row>
    <row r="141" spans="3:43" ht="15.75" thickBot="1"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28">
        <f>SUM(U125:U139)-U140</f>
        <v>0</v>
      </c>
      <c r="V141" s="28"/>
      <c r="AB141" s="46"/>
      <c r="AC141" s="46">
        <f>'Receita-Custos-VPL'!J265</f>
        <v>135000</v>
      </c>
      <c r="AD141" s="46">
        <f>'Receita-Custos-VPL'!H265</f>
        <v>3199077.57</v>
      </c>
      <c r="AE141" s="46"/>
      <c r="AF141" s="46">
        <f>'Receita-Custos-VPL'!H265</f>
        <v>3199077.57</v>
      </c>
      <c r="AH141" s="119">
        <f>'Receita-Custos-VPL'!D45</f>
        <v>1513436.225812422</v>
      </c>
      <c r="AI141" s="137" t="s">
        <v>232</v>
      </c>
      <c r="AJ141" s="138">
        <f>ROUND(AJ140/Y140,2)</f>
        <v>18.45</v>
      </c>
      <c r="AQ141" s="190"/>
    </row>
    <row r="142" spans="3:43" ht="15.75" thickBot="1"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AC142" s="59">
        <f>AC140-AC141</f>
        <v>0</v>
      </c>
      <c r="AD142" s="59">
        <f>AD140-AD141</f>
        <v>-0.12999999942258</v>
      </c>
      <c r="AF142" s="59">
        <f>AF140-AF141</f>
        <v>-0.12999999942258</v>
      </c>
      <c r="AG142" s="46"/>
      <c r="AH142" s="46">
        <f>AH140-AH141</f>
        <v>-0.005812422139570117</v>
      </c>
      <c r="AJ142" s="59">
        <f>AJ140-AH141</f>
        <v>-0.005812422139570117</v>
      </c>
      <c r="AQ142" s="190"/>
    </row>
    <row r="143" spans="3:43" ht="15.75" thickBot="1"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AI143" s="137" t="s">
        <v>233</v>
      </c>
      <c r="AJ143" s="139">
        <f>ROUND(AJ141/1.4,2)</f>
        <v>13.18</v>
      </c>
      <c r="AQ143" s="190"/>
    </row>
    <row r="144" spans="3:43" ht="15"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AQ144" s="190"/>
    </row>
    <row r="145" spans="3:43" ht="15"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AQ145" s="190"/>
    </row>
    <row r="146" spans="3:43" ht="15"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AQ146" s="190"/>
    </row>
    <row r="147" spans="3:43" ht="15"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AQ147" s="190"/>
    </row>
    <row r="148" spans="3:43" ht="15"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AQ148" s="190"/>
    </row>
    <row r="149" spans="3:43" ht="15">
      <c r="C149" s="46"/>
      <c r="D149" s="46"/>
      <c r="E149" s="46"/>
      <c r="F149" s="46"/>
      <c r="G149" s="46"/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AQ149" s="190"/>
    </row>
    <row r="150" spans="3:43" ht="15"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AQ150" s="190"/>
    </row>
    <row r="151" spans="3:43" ht="15">
      <c r="C151" s="46"/>
      <c r="D151" s="46"/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AQ151" s="190"/>
    </row>
    <row r="152" spans="2:43" ht="15.75" thickBot="1">
      <c r="B152" s="19" t="s">
        <v>167</v>
      </c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X152" s="19" t="s">
        <v>167</v>
      </c>
      <c r="AQ152" s="191" t="s">
        <v>167</v>
      </c>
    </row>
    <row r="153" spans="2:60" ht="15.75" thickBot="1">
      <c r="B153" s="151" t="s">
        <v>172</v>
      </c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X153" s="151" t="s">
        <v>172</v>
      </c>
      <c r="Y153" s="152" t="s">
        <v>173</v>
      </c>
      <c r="Z153" s="170" t="s">
        <v>76</v>
      </c>
      <c r="AA153" s="170" t="s">
        <v>174</v>
      </c>
      <c r="AB153" s="171" t="s">
        <v>207</v>
      </c>
      <c r="AC153" s="171" t="s">
        <v>209</v>
      </c>
      <c r="AD153" s="171" t="s">
        <v>210</v>
      </c>
      <c r="AE153" s="171" t="s">
        <v>212</v>
      </c>
      <c r="AF153" s="171" t="s">
        <v>214</v>
      </c>
      <c r="AG153" s="171" t="s">
        <v>216</v>
      </c>
      <c r="AH153" s="171" t="s">
        <v>217</v>
      </c>
      <c r="AI153" s="171" t="s">
        <v>219</v>
      </c>
      <c r="AJ153" s="171" t="s">
        <v>217</v>
      </c>
      <c r="AQ153" s="192" t="s">
        <v>172</v>
      </c>
      <c r="AR153" s="237" t="s">
        <v>237</v>
      </c>
      <c r="AS153" s="237"/>
      <c r="AT153" s="237"/>
      <c r="AU153" s="237"/>
      <c r="AV153" s="237"/>
      <c r="AW153" s="237"/>
      <c r="AX153" s="237"/>
      <c r="AY153" s="237"/>
      <c r="AZ153" s="237"/>
      <c r="BA153" s="237"/>
      <c r="BB153" s="237"/>
      <c r="BC153" s="237"/>
      <c r="BD153" s="237"/>
      <c r="BE153" s="237"/>
      <c r="BF153" s="237"/>
      <c r="BG153" s="237"/>
      <c r="BH153" s="238"/>
    </row>
    <row r="154" spans="2:61" ht="15.75" thickBot="1">
      <c r="B154" s="153" t="s">
        <v>176</v>
      </c>
      <c r="C154" s="94" t="s">
        <v>36</v>
      </c>
      <c r="D154" s="95">
        <v>2018</v>
      </c>
      <c r="E154" s="95">
        <v>2019</v>
      </c>
      <c r="F154" s="95">
        <v>2020</v>
      </c>
      <c r="G154" s="95">
        <v>2021</v>
      </c>
      <c r="H154" s="95">
        <v>2022</v>
      </c>
      <c r="I154" s="95">
        <v>2023</v>
      </c>
      <c r="J154" s="95">
        <v>2024</v>
      </c>
      <c r="K154" s="95">
        <v>2025</v>
      </c>
      <c r="L154" s="95">
        <v>2026</v>
      </c>
      <c r="M154" s="95">
        <v>2027</v>
      </c>
      <c r="N154" s="95">
        <v>2028</v>
      </c>
      <c r="O154" s="95">
        <v>2029</v>
      </c>
      <c r="P154" s="95">
        <v>2030</v>
      </c>
      <c r="Q154" s="95">
        <v>2031</v>
      </c>
      <c r="R154" s="95">
        <v>2032</v>
      </c>
      <c r="S154" s="95">
        <v>2033</v>
      </c>
      <c r="T154" s="95">
        <v>2034</v>
      </c>
      <c r="U154" s="96"/>
      <c r="V154" s="46"/>
      <c r="X154" s="153" t="s">
        <v>176</v>
      </c>
      <c r="Y154" s="154" t="s">
        <v>236</v>
      </c>
      <c r="Z154" s="154" t="s">
        <v>191</v>
      </c>
      <c r="AA154" s="154" t="s">
        <v>77</v>
      </c>
      <c r="AB154" s="171" t="s">
        <v>208</v>
      </c>
      <c r="AC154" s="171" t="s">
        <v>75</v>
      </c>
      <c r="AD154" s="171" t="s">
        <v>211</v>
      </c>
      <c r="AE154" s="171" t="s">
        <v>213</v>
      </c>
      <c r="AF154" s="171" t="s">
        <v>213</v>
      </c>
      <c r="AG154" s="171" t="s">
        <v>213</v>
      </c>
      <c r="AH154" s="171" t="s">
        <v>218</v>
      </c>
      <c r="AI154" s="171" t="s">
        <v>220</v>
      </c>
      <c r="AJ154" s="171" t="s">
        <v>218</v>
      </c>
      <c r="AQ154" s="193" t="s">
        <v>176</v>
      </c>
      <c r="AR154" s="172">
        <v>2018</v>
      </c>
      <c r="AS154" s="95">
        <v>2019</v>
      </c>
      <c r="AT154" s="95">
        <v>2020</v>
      </c>
      <c r="AU154" s="95">
        <v>2021</v>
      </c>
      <c r="AV154" s="95">
        <v>2022</v>
      </c>
      <c r="AW154" s="95">
        <v>2023</v>
      </c>
      <c r="AX154" s="95">
        <v>2024</v>
      </c>
      <c r="AY154" s="95">
        <v>2025</v>
      </c>
      <c r="AZ154" s="95">
        <v>2026</v>
      </c>
      <c r="BA154" s="95">
        <v>2027</v>
      </c>
      <c r="BB154" s="95">
        <v>2028</v>
      </c>
      <c r="BC154" s="95">
        <v>2029</v>
      </c>
      <c r="BD154" s="95">
        <v>2030</v>
      </c>
      <c r="BE154" s="95">
        <v>2031</v>
      </c>
      <c r="BF154" s="95">
        <v>2032</v>
      </c>
      <c r="BG154" s="95">
        <v>2033</v>
      </c>
      <c r="BH154" s="95">
        <v>2034</v>
      </c>
      <c r="BI154" s="96" t="s">
        <v>49</v>
      </c>
    </row>
    <row r="155" spans="1:62" ht="30" thickBot="1">
      <c r="A155" s="81" t="s">
        <v>187</v>
      </c>
      <c r="B155" s="155" t="s">
        <v>177</v>
      </c>
      <c r="C155" s="97">
        <v>38.49</v>
      </c>
      <c r="D155" s="98">
        <v>0</v>
      </c>
      <c r="E155" s="98">
        <v>0</v>
      </c>
      <c r="F155" s="98">
        <v>0</v>
      </c>
      <c r="G155" s="98">
        <v>0</v>
      </c>
      <c r="H155" s="98">
        <v>0</v>
      </c>
      <c r="I155" s="98">
        <v>0</v>
      </c>
      <c r="J155" s="98">
        <v>0</v>
      </c>
      <c r="K155" s="98">
        <v>0</v>
      </c>
      <c r="L155" s="98">
        <v>0</v>
      </c>
      <c r="M155" s="98">
        <v>0</v>
      </c>
      <c r="N155" s="98">
        <v>0</v>
      </c>
      <c r="O155" s="98">
        <v>0</v>
      </c>
      <c r="P155" s="98">
        <v>0</v>
      </c>
      <c r="Q155" s="98">
        <v>0</v>
      </c>
      <c r="R155" s="98"/>
      <c r="S155" s="96"/>
      <c r="T155" s="96"/>
      <c r="U155" s="98">
        <f aca="true" t="shared" si="155" ref="U155:U170">SUM(D155:T155)</f>
        <v>0</v>
      </c>
      <c r="V155" s="28"/>
      <c r="W155" s="81" t="s">
        <v>187</v>
      </c>
      <c r="X155" s="155" t="s">
        <v>177</v>
      </c>
      <c r="Y155" s="222">
        <f>U155</f>
        <v>0</v>
      </c>
      <c r="Z155" s="173">
        <f>C155</f>
        <v>38.49</v>
      </c>
      <c r="AA155" s="158">
        <f>ROUND(Y155*Z155,2)</f>
        <v>0</v>
      </c>
      <c r="AB155" s="120">
        <f>ROUND(Y155/Y170%,12)</f>
        <v>0</v>
      </c>
      <c r="AC155" s="121">
        <f>ROUND(AC171*AB155%,2)</f>
        <v>0</v>
      </c>
      <c r="AD155" s="121">
        <f>AA155-AC155</f>
        <v>0</v>
      </c>
      <c r="AE155" s="174">
        <f aca="true" t="shared" si="156" ref="AE155:AE161">IF(AC155=0,0,ROUND(AD155/Y155,12))</f>
        <v>0</v>
      </c>
      <c r="AF155" s="122">
        <f>ROUND(Y155*AE155,2)</f>
        <v>0</v>
      </c>
      <c r="AG155" s="121">
        <f>ROUND(AF155/AF170%,12)</f>
        <v>0</v>
      </c>
      <c r="AH155" s="122">
        <f>ROUND(AH171*AG155%,2)</f>
        <v>0</v>
      </c>
      <c r="AI155" s="225">
        <f>IF(AG155=0,0,ROUND(AH155/Y155,12))</f>
        <v>0</v>
      </c>
      <c r="AJ155" s="123">
        <f>ROUND(Y155*AI155,2)</f>
        <v>0</v>
      </c>
      <c r="AP155" s="81" t="s">
        <v>187</v>
      </c>
      <c r="AQ155" s="176" t="s">
        <v>177</v>
      </c>
      <c r="AR155" s="177">
        <f aca="true" t="shared" si="157" ref="AR155:AR169">D155</f>
        <v>0</v>
      </c>
      <c r="AS155" s="173">
        <f aca="true" t="shared" si="158" ref="AS155:AS169">E155</f>
        <v>0</v>
      </c>
      <c r="AT155" s="173">
        <f aca="true" t="shared" si="159" ref="AT155:AT169">F155</f>
        <v>0</v>
      </c>
      <c r="AU155" s="173">
        <f aca="true" t="shared" si="160" ref="AU155:AU169">G155</f>
        <v>0</v>
      </c>
      <c r="AV155" s="173">
        <f aca="true" t="shared" si="161" ref="AV155:AV169">H155</f>
        <v>0</v>
      </c>
      <c r="AW155" s="173">
        <f aca="true" t="shared" si="162" ref="AW155:AW169">I155</f>
        <v>0</v>
      </c>
      <c r="AX155" s="173">
        <f aca="true" t="shared" si="163" ref="AX155:AX169">J155</f>
        <v>0</v>
      </c>
      <c r="AY155" s="173">
        <f aca="true" t="shared" si="164" ref="AY155:AY169">K155</f>
        <v>0</v>
      </c>
      <c r="AZ155" s="173">
        <f aca="true" t="shared" si="165" ref="AZ155:AZ169">L155</f>
        <v>0</v>
      </c>
      <c r="BA155" s="173">
        <f aca="true" t="shared" si="166" ref="BA155:BA169">M155</f>
        <v>0</v>
      </c>
      <c r="BB155" s="173">
        <f aca="true" t="shared" si="167" ref="BB155:BB169">N155</f>
        <v>0</v>
      </c>
      <c r="BC155" s="173">
        <f aca="true" t="shared" si="168" ref="BC155:BC169">O155</f>
        <v>0</v>
      </c>
      <c r="BD155" s="173">
        <f aca="true" t="shared" si="169" ref="BD155:BD169">P155</f>
        <v>0</v>
      </c>
      <c r="BE155" s="173">
        <f aca="true" t="shared" si="170" ref="BE155:BE169">Q155</f>
        <v>0</v>
      </c>
      <c r="BF155" s="173">
        <f aca="true" t="shared" si="171" ref="BF155:BF169">R155</f>
        <v>0</v>
      </c>
      <c r="BG155" s="173">
        <f aca="true" t="shared" si="172" ref="BG155:BG169">S155</f>
        <v>0</v>
      </c>
      <c r="BH155" s="173">
        <f aca="true" t="shared" si="173" ref="BH155:BH169">T155</f>
        <v>0</v>
      </c>
      <c r="BI155" s="158">
        <f>SUM(AR155:BH155)</f>
        <v>0</v>
      </c>
      <c r="BJ155" s="46">
        <f aca="true" t="shared" si="174" ref="BJ155:BJ170">BI155-U155</f>
        <v>0</v>
      </c>
    </row>
    <row r="156" spans="1:62" ht="30" thickBot="1">
      <c r="A156" s="82" t="s">
        <v>187</v>
      </c>
      <c r="B156" s="156" t="s">
        <v>178</v>
      </c>
      <c r="C156" s="97">
        <v>60.1</v>
      </c>
      <c r="D156" s="98">
        <v>0</v>
      </c>
      <c r="E156" s="98">
        <v>0</v>
      </c>
      <c r="F156" s="98">
        <v>0</v>
      </c>
      <c r="G156" s="98">
        <v>0</v>
      </c>
      <c r="H156" s="98">
        <v>0</v>
      </c>
      <c r="I156" s="98">
        <v>0</v>
      </c>
      <c r="J156" s="98">
        <v>0</v>
      </c>
      <c r="K156" s="98">
        <v>0</v>
      </c>
      <c r="L156" s="98">
        <v>0</v>
      </c>
      <c r="M156" s="98">
        <v>0</v>
      </c>
      <c r="N156" s="98">
        <v>0</v>
      </c>
      <c r="O156" s="98">
        <v>0</v>
      </c>
      <c r="P156" s="98">
        <v>0</v>
      </c>
      <c r="Q156" s="98">
        <v>0</v>
      </c>
      <c r="R156" s="98"/>
      <c r="S156" s="96"/>
      <c r="T156" s="96"/>
      <c r="U156" s="98">
        <f t="shared" si="155"/>
        <v>0</v>
      </c>
      <c r="V156" s="28"/>
      <c r="W156" s="82" t="s">
        <v>187</v>
      </c>
      <c r="X156" s="156" t="s">
        <v>178</v>
      </c>
      <c r="Y156" s="223">
        <f>U156</f>
        <v>0</v>
      </c>
      <c r="Z156" s="178">
        <f aca="true" t="shared" si="175" ref="Z156:Z169">C156</f>
        <v>60.1</v>
      </c>
      <c r="AA156" s="159">
        <f aca="true" t="shared" si="176" ref="AA156:AA169">ROUND(Y156*Z156,2)</f>
        <v>0</v>
      </c>
      <c r="AB156" s="124">
        <f>ROUND(Y156/Y170%,12)</f>
        <v>0</v>
      </c>
      <c r="AC156" s="103">
        <f>ROUND(AC171*AB156%,2)</f>
        <v>0</v>
      </c>
      <c r="AD156" s="103">
        <f aca="true" t="shared" si="177" ref="AD156:AD169">AA156-AC156</f>
        <v>0</v>
      </c>
      <c r="AE156" s="179">
        <f t="shared" si="156"/>
        <v>0</v>
      </c>
      <c r="AF156" s="106">
        <f aca="true" t="shared" si="178" ref="AF156:AF169">ROUND(Y156*AE156,2)</f>
        <v>0</v>
      </c>
      <c r="AG156" s="103">
        <f>ROUND(AF156/AF170%,12)</f>
        <v>0</v>
      </c>
      <c r="AH156" s="106">
        <f>ROUND(AH171*AG156%,2)</f>
        <v>0</v>
      </c>
      <c r="AI156" s="226">
        <f aca="true" t="shared" si="179" ref="AI156:AI169">IF(AG156=0,0,ROUND(AH156/Y156,12))</f>
        <v>0</v>
      </c>
      <c r="AJ156" s="125">
        <f aca="true" t="shared" si="180" ref="AJ156:AJ169">ROUND(Y156*AI156,2)</f>
        <v>0</v>
      </c>
      <c r="AP156" s="82" t="s">
        <v>187</v>
      </c>
      <c r="AQ156" s="181" t="s">
        <v>178</v>
      </c>
      <c r="AR156" s="182">
        <f t="shared" si="157"/>
        <v>0</v>
      </c>
      <c r="AS156" s="178">
        <f t="shared" si="158"/>
        <v>0</v>
      </c>
      <c r="AT156" s="178">
        <f t="shared" si="159"/>
        <v>0</v>
      </c>
      <c r="AU156" s="178">
        <f t="shared" si="160"/>
        <v>0</v>
      </c>
      <c r="AV156" s="178">
        <f t="shared" si="161"/>
        <v>0</v>
      </c>
      <c r="AW156" s="178">
        <f t="shared" si="162"/>
        <v>0</v>
      </c>
      <c r="AX156" s="178">
        <f t="shared" si="163"/>
        <v>0</v>
      </c>
      <c r="AY156" s="178">
        <f t="shared" si="164"/>
        <v>0</v>
      </c>
      <c r="AZ156" s="178">
        <f t="shared" si="165"/>
        <v>0</v>
      </c>
      <c r="BA156" s="178">
        <f t="shared" si="166"/>
        <v>0</v>
      </c>
      <c r="BB156" s="178">
        <f t="shared" si="167"/>
        <v>0</v>
      </c>
      <c r="BC156" s="178">
        <f t="shared" si="168"/>
        <v>0</v>
      </c>
      <c r="BD156" s="178">
        <f t="shared" si="169"/>
        <v>0</v>
      </c>
      <c r="BE156" s="178">
        <f t="shared" si="170"/>
        <v>0</v>
      </c>
      <c r="BF156" s="178">
        <f t="shared" si="171"/>
        <v>0</v>
      </c>
      <c r="BG156" s="178">
        <f t="shared" si="172"/>
        <v>0</v>
      </c>
      <c r="BH156" s="178">
        <f t="shared" si="173"/>
        <v>0</v>
      </c>
      <c r="BI156" s="159">
        <f aca="true" t="shared" si="181" ref="BI156:BI169">SUM(AR156:BH156)</f>
        <v>0</v>
      </c>
      <c r="BJ156" s="46">
        <f t="shared" si="174"/>
        <v>0</v>
      </c>
    </row>
    <row r="157" spans="1:62" ht="30" thickBot="1">
      <c r="A157" s="83" t="s">
        <v>187</v>
      </c>
      <c r="B157" s="157" t="s">
        <v>179</v>
      </c>
      <c r="C157" s="97">
        <v>97.97</v>
      </c>
      <c r="D157" s="98">
        <v>0</v>
      </c>
      <c r="E157" s="98">
        <v>0</v>
      </c>
      <c r="F157" s="98">
        <v>0</v>
      </c>
      <c r="G157" s="98">
        <v>0</v>
      </c>
      <c r="H157" s="98">
        <v>0</v>
      </c>
      <c r="I157" s="98">
        <v>0</v>
      </c>
      <c r="J157" s="98">
        <v>0</v>
      </c>
      <c r="K157" s="98">
        <v>0</v>
      </c>
      <c r="L157" s="98">
        <v>0</v>
      </c>
      <c r="M157" s="98">
        <v>0</v>
      </c>
      <c r="N157" s="98">
        <v>0</v>
      </c>
      <c r="O157" s="98">
        <v>0</v>
      </c>
      <c r="P157" s="98">
        <v>0</v>
      </c>
      <c r="Q157" s="98">
        <v>0</v>
      </c>
      <c r="R157" s="98"/>
      <c r="S157" s="96"/>
      <c r="T157" s="96"/>
      <c r="U157" s="98">
        <f t="shared" si="155"/>
        <v>0</v>
      </c>
      <c r="V157" s="28"/>
      <c r="W157" s="83" t="s">
        <v>187</v>
      </c>
      <c r="X157" s="157" t="s">
        <v>179</v>
      </c>
      <c r="Y157" s="224">
        <f>U157</f>
        <v>0</v>
      </c>
      <c r="Z157" s="183">
        <f t="shared" si="175"/>
        <v>97.97</v>
      </c>
      <c r="AA157" s="160">
        <f t="shared" si="176"/>
        <v>0</v>
      </c>
      <c r="AB157" s="126">
        <f>ROUND(Y157/Y170%,12)</f>
        <v>0</v>
      </c>
      <c r="AC157" s="127">
        <f>ROUND(AC171*AB157%,2)</f>
        <v>0</v>
      </c>
      <c r="AD157" s="127">
        <f t="shared" si="177"/>
        <v>0</v>
      </c>
      <c r="AE157" s="184">
        <f t="shared" si="156"/>
        <v>0</v>
      </c>
      <c r="AF157" s="128">
        <f t="shared" si="178"/>
        <v>0</v>
      </c>
      <c r="AG157" s="127">
        <f>ROUND(AF157/AF170%,12)</f>
        <v>0</v>
      </c>
      <c r="AH157" s="128">
        <f>ROUND(AH171*AG157%,2)</f>
        <v>0</v>
      </c>
      <c r="AI157" s="227">
        <f t="shared" si="179"/>
        <v>0</v>
      </c>
      <c r="AJ157" s="129">
        <f t="shared" si="180"/>
        <v>0</v>
      </c>
      <c r="AP157" s="83" t="s">
        <v>187</v>
      </c>
      <c r="AQ157" s="186" t="s">
        <v>179</v>
      </c>
      <c r="AR157" s="187">
        <f t="shared" si="157"/>
        <v>0</v>
      </c>
      <c r="AS157" s="183">
        <f t="shared" si="158"/>
        <v>0</v>
      </c>
      <c r="AT157" s="183">
        <f t="shared" si="159"/>
        <v>0</v>
      </c>
      <c r="AU157" s="183">
        <f t="shared" si="160"/>
        <v>0</v>
      </c>
      <c r="AV157" s="183">
        <f t="shared" si="161"/>
        <v>0</v>
      </c>
      <c r="AW157" s="183">
        <f t="shared" si="162"/>
        <v>0</v>
      </c>
      <c r="AX157" s="183">
        <f t="shared" si="163"/>
        <v>0</v>
      </c>
      <c r="AY157" s="183">
        <f t="shared" si="164"/>
        <v>0</v>
      </c>
      <c r="AZ157" s="183">
        <f t="shared" si="165"/>
        <v>0</v>
      </c>
      <c r="BA157" s="183">
        <f t="shared" si="166"/>
        <v>0</v>
      </c>
      <c r="BB157" s="183">
        <f t="shared" si="167"/>
        <v>0</v>
      </c>
      <c r="BC157" s="183">
        <f t="shared" si="168"/>
        <v>0</v>
      </c>
      <c r="BD157" s="183">
        <f t="shared" si="169"/>
        <v>0</v>
      </c>
      <c r="BE157" s="183">
        <f t="shared" si="170"/>
        <v>0</v>
      </c>
      <c r="BF157" s="183">
        <f t="shared" si="171"/>
        <v>0</v>
      </c>
      <c r="BG157" s="183">
        <f t="shared" si="172"/>
        <v>0</v>
      </c>
      <c r="BH157" s="183">
        <f t="shared" si="173"/>
        <v>0</v>
      </c>
      <c r="BI157" s="159">
        <f t="shared" si="181"/>
        <v>0</v>
      </c>
      <c r="BJ157" s="46">
        <f t="shared" si="174"/>
        <v>0</v>
      </c>
    </row>
    <row r="158" spans="1:62" ht="15.75" thickBot="1">
      <c r="A158" s="81" t="s">
        <v>187</v>
      </c>
      <c r="B158" s="155" t="s">
        <v>180</v>
      </c>
      <c r="C158" s="97">
        <v>18.7</v>
      </c>
      <c r="D158" s="98">
        <v>0</v>
      </c>
      <c r="E158" s="98">
        <v>0</v>
      </c>
      <c r="F158" s="98">
        <v>0</v>
      </c>
      <c r="G158" s="98">
        <v>0</v>
      </c>
      <c r="H158" s="98">
        <v>0</v>
      </c>
      <c r="I158" s="98">
        <v>0</v>
      </c>
      <c r="J158" s="98">
        <v>0</v>
      </c>
      <c r="K158" s="98">
        <v>0</v>
      </c>
      <c r="L158" s="98">
        <v>0</v>
      </c>
      <c r="M158" s="98">
        <v>0</v>
      </c>
      <c r="N158" s="98">
        <v>0</v>
      </c>
      <c r="O158" s="98">
        <v>0</v>
      </c>
      <c r="P158" s="98">
        <v>0</v>
      </c>
      <c r="Q158" s="98">
        <v>0</v>
      </c>
      <c r="R158" s="98"/>
      <c r="S158" s="96"/>
      <c r="T158" s="96"/>
      <c r="U158" s="98">
        <f t="shared" si="155"/>
        <v>0</v>
      </c>
      <c r="V158" s="28"/>
      <c r="W158" s="81" t="s">
        <v>187</v>
      </c>
      <c r="X158" s="155" t="s">
        <v>180</v>
      </c>
      <c r="Y158" s="222">
        <f aca="true" t="shared" si="182" ref="Y158:Y169">U158</f>
        <v>0</v>
      </c>
      <c r="Z158" s="173">
        <f t="shared" si="175"/>
        <v>18.7</v>
      </c>
      <c r="AA158" s="158">
        <f t="shared" si="176"/>
        <v>0</v>
      </c>
      <c r="AB158" s="120">
        <f>ROUND(Y158/Y170%,12)</f>
        <v>0</v>
      </c>
      <c r="AC158" s="121">
        <f>ROUND(AC171*AB158%,2)</f>
        <v>0</v>
      </c>
      <c r="AD158" s="121">
        <f t="shared" si="177"/>
        <v>0</v>
      </c>
      <c r="AE158" s="174">
        <f t="shared" si="156"/>
        <v>0</v>
      </c>
      <c r="AF158" s="122">
        <f t="shared" si="178"/>
        <v>0</v>
      </c>
      <c r="AG158" s="121">
        <f>ROUND(AF158/AF170%,12)</f>
        <v>0</v>
      </c>
      <c r="AH158" s="122">
        <f>ROUND(AH171*AG158%,2)</f>
        <v>0</v>
      </c>
      <c r="AI158" s="225">
        <f t="shared" si="179"/>
        <v>0</v>
      </c>
      <c r="AJ158" s="123">
        <f t="shared" si="180"/>
        <v>0</v>
      </c>
      <c r="AP158" s="81" t="s">
        <v>187</v>
      </c>
      <c r="AQ158" s="176" t="s">
        <v>180</v>
      </c>
      <c r="AR158" s="177">
        <f t="shared" si="157"/>
        <v>0</v>
      </c>
      <c r="AS158" s="173">
        <f t="shared" si="158"/>
        <v>0</v>
      </c>
      <c r="AT158" s="173">
        <f t="shared" si="159"/>
        <v>0</v>
      </c>
      <c r="AU158" s="173">
        <f t="shared" si="160"/>
        <v>0</v>
      </c>
      <c r="AV158" s="173">
        <f t="shared" si="161"/>
        <v>0</v>
      </c>
      <c r="AW158" s="173">
        <f t="shared" si="162"/>
        <v>0</v>
      </c>
      <c r="AX158" s="173">
        <f t="shared" si="163"/>
        <v>0</v>
      </c>
      <c r="AY158" s="173">
        <f t="shared" si="164"/>
        <v>0</v>
      </c>
      <c r="AZ158" s="173">
        <f t="shared" si="165"/>
        <v>0</v>
      </c>
      <c r="BA158" s="173">
        <f t="shared" si="166"/>
        <v>0</v>
      </c>
      <c r="BB158" s="173">
        <f t="shared" si="167"/>
        <v>0</v>
      </c>
      <c r="BC158" s="173">
        <f t="shared" si="168"/>
        <v>0</v>
      </c>
      <c r="BD158" s="173">
        <f t="shared" si="169"/>
        <v>0</v>
      </c>
      <c r="BE158" s="173">
        <f t="shared" si="170"/>
        <v>0</v>
      </c>
      <c r="BF158" s="173">
        <f t="shared" si="171"/>
        <v>0</v>
      </c>
      <c r="BG158" s="173">
        <f t="shared" si="172"/>
        <v>0</v>
      </c>
      <c r="BH158" s="173">
        <f t="shared" si="173"/>
        <v>0</v>
      </c>
      <c r="BI158" s="158">
        <f t="shared" si="181"/>
        <v>0</v>
      </c>
      <c r="BJ158" s="46">
        <f t="shared" si="174"/>
        <v>0</v>
      </c>
    </row>
    <row r="159" spans="1:62" ht="15.75" thickBot="1">
      <c r="A159" s="82" t="s">
        <v>187</v>
      </c>
      <c r="B159" s="156" t="s">
        <v>181</v>
      </c>
      <c r="C159" s="97">
        <v>40.5</v>
      </c>
      <c r="D159" s="98">
        <v>0</v>
      </c>
      <c r="E159" s="98">
        <v>0</v>
      </c>
      <c r="F159" s="98">
        <v>0</v>
      </c>
      <c r="G159" s="98">
        <v>0</v>
      </c>
      <c r="H159" s="98">
        <v>0</v>
      </c>
      <c r="I159" s="98">
        <v>0</v>
      </c>
      <c r="J159" s="98">
        <v>0</v>
      </c>
      <c r="K159" s="98">
        <v>0</v>
      </c>
      <c r="L159" s="98">
        <v>0</v>
      </c>
      <c r="M159" s="98">
        <v>0</v>
      </c>
      <c r="N159" s="98">
        <v>0</v>
      </c>
      <c r="O159" s="98">
        <v>0</v>
      </c>
      <c r="P159" s="98">
        <v>0</v>
      </c>
      <c r="Q159" s="98">
        <v>0</v>
      </c>
      <c r="R159" s="98"/>
      <c r="S159" s="96"/>
      <c r="T159" s="96"/>
      <c r="U159" s="98">
        <f t="shared" si="155"/>
        <v>0</v>
      </c>
      <c r="V159" s="28"/>
      <c r="W159" s="82" t="s">
        <v>187</v>
      </c>
      <c r="X159" s="156" t="s">
        <v>181</v>
      </c>
      <c r="Y159" s="223">
        <f t="shared" si="182"/>
        <v>0</v>
      </c>
      <c r="Z159" s="178">
        <f t="shared" si="175"/>
        <v>40.5</v>
      </c>
      <c r="AA159" s="159">
        <f t="shared" si="176"/>
        <v>0</v>
      </c>
      <c r="AB159" s="124">
        <f>ROUND(Y159/Y170%,12)</f>
        <v>0</v>
      </c>
      <c r="AC159" s="103">
        <f>ROUND(AC171*AB159%,2)</f>
        <v>0</v>
      </c>
      <c r="AD159" s="103">
        <f t="shared" si="177"/>
        <v>0</v>
      </c>
      <c r="AE159" s="179">
        <f t="shared" si="156"/>
        <v>0</v>
      </c>
      <c r="AF159" s="106">
        <f t="shared" si="178"/>
        <v>0</v>
      </c>
      <c r="AG159" s="103">
        <f>ROUND(AF159/AF170%,12)</f>
        <v>0</v>
      </c>
      <c r="AH159" s="106">
        <f>ROUND(AH171*AG159%,2)</f>
        <v>0</v>
      </c>
      <c r="AI159" s="226">
        <f t="shared" si="179"/>
        <v>0</v>
      </c>
      <c r="AJ159" s="125">
        <f t="shared" si="180"/>
        <v>0</v>
      </c>
      <c r="AP159" s="82" t="s">
        <v>187</v>
      </c>
      <c r="AQ159" s="181" t="s">
        <v>181</v>
      </c>
      <c r="AR159" s="182">
        <f t="shared" si="157"/>
        <v>0</v>
      </c>
      <c r="AS159" s="178">
        <f t="shared" si="158"/>
        <v>0</v>
      </c>
      <c r="AT159" s="178">
        <f t="shared" si="159"/>
        <v>0</v>
      </c>
      <c r="AU159" s="178">
        <f t="shared" si="160"/>
        <v>0</v>
      </c>
      <c r="AV159" s="178">
        <f t="shared" si="161"/>
        <v>0</v>
      </c>
      <c r="AW159" s="178">
        <f t="shared" si="162"/>
        <v>0</v>
      </c>
      <c r="AX159" s="178">
        <f t="shared" si="163"/>
        <v>0</v>
      </c>
      <c r="AY159" s="178">
        <f t="shared" si="164"/>
        <v>0</v>
      </c>
      <c r="AZ159" s="178">
        <f t="shared" si="165"/>
        <v>0</v>
      </c>
      <c r="BA159" s="178">
        <f t="shared" si="166"/>
        <v>0</v>
      </c>
      <c r="BB159" s="178">
        <f t="shared" si="167"/>
        <v>0</v>
      </c>
      <c r="BC159" s="178">
        <f t="shared" si="168"/>
        <v>0</v>
      </c>
      <c r="BD159" s="178">
        <f t="shared" si="169"/>
        <v>0</v>
      </c>
      <c r="BE159" s="178">
        <f t="shared" si="170"/>
        <v>0</v>
      </c>
      <c r="BF159" s="178">
        <f t="shared" si="171"/>
        <v>0</v>
      </c>
      <c r="BG159" s="178">
        <f t="shared" si="172"/>
        <v>0</v>
      </c>
      <c r="BH159" s="178">
        <f t="shared" si="173"/>
        <v>0</v>
      </c>
      <c r="BI159" s="159">
        <f t="shared" si="181"/>
        <v>0</v>
      </c>
      <c r="BJ159" s="46">
        <f t="shared" si="174"/>
        <v>0</v>
      </c>
    </row>
    <row r="160" spans="1:62" ht="15.75" thickBot="1">
      <c r="A160" s="82" t="s">
        <v>187</v>
      </c>
      <c r="B160" s="156" t="s">
        <v>186</v>
      </c>
      <c r="C160" s="97">
        <v>90.5</v>
      </c>
      <c r="D160" s="98">
        <v>0</v>
      </c>
      <c r="E160" s="98">
        <v>0</v>
      </c>
      <c r="F160" s="98">
        <v>0</v>
      </c>
      <c r="G160" s="98">
        <v>0</v>
      </c>
      <c r="H160" s="98">
        <v>0</v>
      </c>
      <c r="I160" s="98">
        <v>0</v>
      </c>
      <c r="J160" s="98">
        <v>0</v>
      </c>
      <c r="K160" s="98">
        <v>0</v>
      </c>
      <c r="L160" s="98">
        <v>0</v>
      </c>
      <c r="M160" s="98">
        <v>0</v>
      </c>
      <c r="N160" s="98">
        <v>0</v>
      </c>
      <c r="O160" s="98">
        <v>0</v>
      </c>
      <c r="P160" s="98">
        <v>0</v>
      </c>
      <c r="Q160" s="98">
        <v>0</v>
      </c>
      <c r="R160" s="98"/>
      <c r="S160" s="96"/>
      <c r="T160" s="96"/>
      <c r="U160" s="98">
        <f t="shared" si="155"/>
        <v>0</v>
      </c>
      <c r="V160" s="28"/>
      <c r="W160" s="82" t="s">
        <v>187</v>
      </c>
      <c r="X160" s="156" t="s">
        <v>186</v>
      </c>
      <c r="Y160" s="223">
        <f t="shared" si="182"/>
        <v>0</v>
      </c>
      <c r="Z160" s="178">
        <f t="shared" si="175"/>
        <v>90.5</v>
      </c>
      <c r="AA160" s="159">
        <f t="shared" si="176"/>
        <v>0</v>
      </c>
      <c r="AB160" s="124">
        <f>ROUND(Y160/Y170%,12)</f>
        <v>0</v>
      </c>
      <c r="AC160" s="103">
        <f>ROUND(AC171*AB160%,2)</f>
        <v>0</v>
      </c>
      <c r="AD160" s="103">
        <f t="shared" si="177"/>
        <v>0</v>
      </c>
      <c r="AE160" s="179">
        <f t="shared" si="156"/>
        <v>0</v>
      </c>
      <c r="AF160" s="106">
        <f t="shared" si="178"/>
        <v>0</v>
      </c>
      <c r="AG160" s="103">
        <f>ROUND(AF160/AF170%,12)</f>
        <v>0</v>
      </c>
      <c r="AH160" s="106">
        <f>ROUND(AH171*AG160%,2)</f>
        <v>0</v>
      </c>
      <c r="AI160" s="226">
        <f t="shared" si="179"/>
        <v>0</v>
      </c>
      <c r="AJ160" s="125">
        <f t="shared" si="180"/>
        <v>0</v>
      </c>
      <c r="AP160" s="82" t="s">
        <v>187</v>
      </c>
      <c r="AQ160" s="181" t="s">
        <v>186</v>
      </c>
      <c r="AR160" s="182">
        <f t="shared" si="157"/>
        <v>0</v>
      </c>
      <c r="AS160" s="178">
        <f t="shared" si="158"/>
        <v>0</v>
      </c>
      <c r="AT160" s="178">
        <f t="shared" si="159"/>
        <v>0</v>
      </c>
      <c r="AU160" s="178">
        <f t="shared" si="160"/>
        <v>0</v>
      </c>
      <c r="AV160" s="178">
        <f t="shared" si="161"/>
        <v>0</v>
      </c>
      <c r="AW160" s="178">
        <f t="shared" si="162"/>
        <v>0</v>
      </c>
      <c r="AX160" s="178">
        <f t="shared" si="163"/>
        <v>0</v>
      </c>
      <c r="AY160" s="178">
        <f t="shared" si="164"/>
        <v>0</v>
      </c>
      <c r="AZ160" s="178">
        <f t="shared" si="165"/>
        <v>0</v>
      </c>
      <c r="BA160" s="178">
        <f t="shared" si="166"/>
        <v>0</v>
      </c>
      <c r="BB160" s="178">
        <f t="shared" si="167"/>
        <v>0</v>
      </c>
      <c r="BC160" s="178">
        <f t="shared" si="168"/>
        <v>0</v>
      </c>
      <c r="BD160" s="178">
        <f t="shared" si="169"/>
        <v>0</v>
      </c>
      <c r="BE160" s="178">
        <f t="shared" si="170"/>
        <v>0</v>
      </c>
      <c r="BF160" s="178">
        <f t="shared" si="171"/>
        <v>0</v>
      </c>
      <c r="BG160" s="178">
        <f t="shared" si="172"/>
        <v>0</v>
      </c>
      <c r="BH160" s="178">
        <f t="shared" si="173"/>
        <v>0</v>
      </c>
      <c r="BI160" s="159">
        <f t="shared" si="181"/>
        <v>0</v>
      </c>
      <c r="BJ160" s="46">
        <f t="shared" si="174"/>
        <v>0</v>
      </c>
    </row>
    <row r="161" spans="1:62" ht="30" thickBot="1">
      <c r="A161" s="83" t="s">
        <v>187</v>
      </c>
      <c r="B161" s="157" t="s">
        <v>189</v>
      </c>
      <c r="C161" s="97">
        <v>155.5</v>
      </c>
      <c r="D161" s="98">
        <v>0</v>
      </c>
      <c r="E161" s="98">
        <v>0</v>
      </c>
      <c r="F161" s="98">
        <v>0</v>
      </c>
      <c r="G161" s="98">
        <v>0</v>
      </c>
      <c r="H161" s="98">
        <v>0</v>
      </c>
      <c r="I161" s="98">
        <v>0</v>
      </c>
      <c r="J161" s="98">
        <v>0</v>
      </c>
      <c r="K161" s="98">
        <v>0</v>
      </c>
      <c r="L161" s="98">
        <v>0</v>
      </c>
      <c r="M161" s="98">
        <v>0</v>
      </c>
      <c r="N161" s="98">
        <v>0</v>
      </c>
      <c r="O161" s="98">
        <v>0</v>
      </c>
      <c r="P161" s="98">
        <v>0</v>
      </c>
      <c r="Q161" s="98">
        <v>0</v>
      </c>
      <c r="R161" s="98"/>
      <c r="S161" s="96"/>
      <c r="T161" s="96"/>
      <c r="U161" s="98">
        <f t="shared" si="155"/>
        <v>0</v>
      </c>
      <c r="V161" s="28"/>
      <c r="W161" s="83" t="s">
        <v>187</v>
      </c>
      <c r="X161" s="157" t="s">
        <v>189</v>
      </c>
      <c r="Y161" s="224">
        <f t="shared" si="182"/>
        <v>0</v>
      </c>
      <c r="Z161" s="183">
        <f t="shared" si="175"/>
        <v>155.5</v>
      </c>
      <c r="AA161" s="160">
        <f t="shared" si="176"/>
        <v>0</v>
      </c>
      <c r="AB161" s="126">
        <f>ROUND(Y161/Y170%,12)</f>
        <v>0</v>
      </c>
      <c r="AC161" s="127">
        <f>ROUND(AC171*AB161%,2)</f>
        <v>0</v>
      </c>
      <c r="AD161" s="127">
        <f t="shared" si="177"/>
        <v>0</v>
      </c>
      <c r="AE161" s="184">
        <f t="shared" si="156"/>
        <v>0</v>
      </c>
      <c r="AF161" s="128">
        <f t="shared" si="178"/>
        <v>0</v>
      </c>
      <c r="AG161" s="127">
        <f>ROUND(AF161/AF170%,12)</f>
        <v>0</v>
      </c>
      <c r="AH161" s="128">
        <f>ROUND(AH171*AG161%,2)</f>
        <v>0</v>
      </c>
      <c r="AI161" s="227">
        <f t="shared" si="179"/>
        <v>0</v>
      </c>
      <c r="AJ161" s="129">
        <f t="shared" si="180"/>
        <v>0</v>
      </c>
      <c r="AP161" s="83" t="s">
        <v>187</v>
      </c>
      <c r="AQ161" s="186" t="s">
        <v>189</v>
      </c>
      <c r="AR161" s="187">
        <f t="shared" si="157"/>
        <v>0</v>
      </c>
      <c r="AS161" s="183">
        <f t="shared" si="158"/>
        <v>0</v>
      </c>
      <c r="AT161" s="183">
        <f t="shared" si="159"/>
        <v>0</v>
      </c>
      <c r="AU161" s="183">
        <f t="shared" si="160"/>
        <v>0</v>
      </c>
      <c r="AV161" s="183">
        <f t="shared" si="161"/>
        <v>0</v>
      </c>
      <c r="AW161" s="183">
        <f t="shared" si="162"/>
        <v>0</v>
      </c>
      <c r="AX161" s="183">
        <f t="shared" si="163"/>
        <v>0</v>
      </c>
      <c r="AY161" s="183">
        <f t="shared" si="164"/>
        <v>0</v>
      </c>
      <c r="AZ161" s="183">
        <f t="shared" si="165"/>
        <v>0</v>
      </c>
      <c r="BA161" s="183">
        <f t="shared" si="166"/>
        <v>0</v>
      </c>
      <c r="BB161" s="183">
        <f t="shared" si="167"/>
        <v>0</v>
      </c>
      <c r="BC161" s="183">
        <f t="shared" si="168"/>
        <v>0</v>
      </c>
      <c r="BD161" s="183">
        <f t="shared" si="169"/>
        <v>0</v>
      </c>
      <c r="BE161" s="183">
        <f t="shared" si="170"/>
        <v>0</v>
      </c>
      <c r="BF161" s="183">
        <f t="shared" si="171"/>
        <v>0</v>
      </c>
      <c r="BG161" s="183">
        <f t="shared" si="172"/>
        <v>0</v>
      </c>
      <c r="BH161" s="183">
        <f t="shared" si="173"/>
        <v>0</v>
      </c>
      <c r="BI161" s="159">
        <f t="shared" si="181"/>
        <v>0</v>
      </c>
      <c r="BJ161" s="46">
        <f t="shared" si="174"/>
        <v>0</v>
      </c>
    </row>
    <row r="162" spans="1:62" ht="15.75" thickBot="1">
      <c r="A162" s="81" t="s">
        <v>187</v>
      </c>
      <c r="B162" s="155" t="s">
        <v>184</v>
      </c>
      <c r="C162" s="97">
        <v>18.7</v>
      </c>
      <c r="D162" s="98">
        <v>0</v>
      </c>
      <c r="E162" s="98">
        <v>0</v>
      </c>
      <c r="F162" s="98">
        <v>0</v>
      </c>
      <c r="G162" s="98">
        <v>0</v>
      </c>
      <c r="H162" s="98">
        <v>0</v>
      </c>
      <c r="I162" s="98">
        <v>0</v>
      </c>
      <c r="J162" s="98">
        <v>0</v>
      </c>
      <c r="K162" s="98">
        <v>0</v>
      </c>
      <c r="L162" s="98">
        <v>0</v>
      </c>
      <c r="M162" s="98">
        <v>0</v>
      </c>
      <c r="N162" s="98">
        <v>0</v>
      </c>
      <c r="O162" s="98">
        <v>0</v>
      </c>
      <c r="P162" s="98">
        <v>0</v>
      </c>
      <c r="Q162" s="98">
        <v>0</v>
      </c>
      <c r="R162" s="98"/>
      <c r="S162" s="96"/>
      <c r="T162" s="96"/>
      <c r="U162" s="98">
        <f t="shared" si="155"/>
        <v>0</v>
      </c>
      <c r="V162" s="28"/>
      <c r="W162" s="81" t="s">
        <v>187</v>
      </c>
      <c r="X162" s="155" t="s">
        <v>184</v>
      </c>
      <c r="Y162" s="222">
        <f t="shared" si="182"/>
        <v>0</v>
      </c>
      <c r="Z162" s="173">
        <f t="shared" si="175"/>
        <v>18.7</v>
      </c>
      <c r="AA162" s="158">
        <f t="shared" si="176"/>
        <v>0</v>
      </c>
      <c r="AB162" s="120">
        <f>ROUND(Y162/Y170%,12)</f>
        <v>0</v>
      </c>
      <c r="AC162" s="121">
        <f>ROUND(AC171*AB162%,2)</f>
        <v>0</v>
      </c>
      <c r="AD162" s="121">
        <f t="shared" si="177"/>
        <v>0</v>
      </c>
      <c r="AE162" s="174">
        <f>IF(AC162=0,0,ROUND(AD162/Y162,12))</f>
        <v>0</v>
      </c>
      <c r="AF162" s="122">
        <f t="shared" si="178"/>
        <v>0</v>
      </c>
      <c r="AG162" s="121">
        <f>ROUND(AF162/AF170%,12)</f>
        <v>0</v>
      </c>
      <c r="AH162" s="122">
        <f>ROUND(AH171*AG162%,2)</f>
        <v>0</v>
      </c>
      <c r="AI162" s="225">
        <f t="shared" si="179"/>
        <v>0</v>
      </c>
      <c r="AJ162" s="123">
        <f t="shared" si="180"/>
        <v>0</v>
      </c>
      <c r="AP162" s="81" t="s">
        <v>187</v>
      </c>
      <c r="AQ162" s="176" t="s">
        <v>184</v>
      </c>
      <c r="AR162" s="177">
        <f t="shared" si="157"/>
        <v>0</v>
      </c>
      <c r="AS162" s="173">
        <f t="shared" si="158"/>
        <v>0</v>
      </c>
      <c r="AT162" s="173">
        <f t="shared" si="159"/>
        <v>0</v>
      </c>
      <c r="AU162" s="173">
        <f t="shared" si="160"/>
        <v>0</v>
      </c>
      <c r="AV162" s="173">
        <f t="shared" si="161"/>
        <v>0</v>
      </c>
      <c r="AW162" s="173">
        <f t="shared" si="162"/>
        <v>0</v>
      </c>
      <c r="AX162" s="173">
        <f t="shared" si="163"/>
        <v>0</v>
      </c>
      <c r="AY162" s="173">
        <f t="shared" si="164"/>
        <v>0</v>
      </c>
      <c r="AZ162" s="173">
        <f t="shared" si="165"/>
        <v>0</v>
      </c>
      <c r="BA162" s="173">
        <f t="shared" si="166"/>
        <v>0</v>
      </c>
      <c r="BB162" s="173">
        <f t="shared" si="167"/>
        <v>0</v>
      </c>
      <c r="BC162" s="173">
        <f t="shared" si="168"/>
        <v>0</v>
      </c>
      <c r="BD162" s="173">
        <f t="shared" si="169"/>
        <v>0</v>
      </c>
      <c r="BE162" s="173">
        <f t="shared" si="170"/>
        <v>0</v>
      </c>
      <c r="BF162" s="173">
        <f t="shared" si="171"/>
        <v>0</v>
      </c>
      <c r="BG162" s="173">
        <f t="shared" si="172"/>
        <v>0</v>
      </c>
      <c r="BH162" s="173">
        <f t="shared" si="173"/>
        <v>0</v>
      </c>
      <c r="BI162" s="158">
        <f t="shared" si="181"/>
        <v>0</v>
      </c>
      <c r="BJ162" s="46">
        <f t="shared" si="174"/>
        <v>0</v>
      </c>
    </row>
    <row r="163" spans="1:62" ht="15.75" thickBot="1">
      <c r="A163" s="82" t="s">
        <v>187</v>
      </c>
      <c r="B163" s="156" t="s">
        <v>185</v>
      </c>
      <c r="C163" s="97">
        <v>40.5</v>
      </c>
      <c r="D163" s="98">
        <v>0</v>
      </c>
      <c r="E163" s="98">
        <v>0</v>
      </c>
      <c r="F163" s="98">
        <v>0</v>
      </c>
      <c r="G163" s="98">
        <v>0</v>
      </c>
      <c r="H163" s="98">
        <v>0</v>
      </c>
      <c r="I163" s="98">
        <v>0</v>
      </c>
      <c r="J163" s="98">
        <v>0</v>
      </c>
      <c r="K163" s="98">
        <v>0</v>
      </c>
      <c r="L163" s="98">
        <v>0</v>
      </c>
      <c r="M163" s="98">
        <v>0</v>
      </c>
      <c r="N163" s="98">
        <v>0</v>
      </c>
      <c r="O163" s="98">
        <v>0</v>
      </c>
      <c r="P163" s="98">
        <v>0</v>
      </c>
      <c r="Q163" s="98">
        <v>0</v>
      </c>
      <c r="R163" s="98"/>
      <c r="S163" s="96"/>
      <c r="T163" s="96"/>
      <c r="U163" s="98">
        <f t="shared" si="155"/>
        <v>0</v>
      </c>
      <c r="V163" s="28"/>
      <c r="W163" s="82" t="s">
        <v>187</v>
      </c>
      <c r="X163" s="156" t="s">
        <v>185</v>
      </c>
      <c r="Y163" s="223">
        <f t="shared" si="182"/>
        <v>0</v>
      </c>
      <c r="Z163" s="178">
        <f t="shared" si="175"/>
        <v>40.5</v>
      </c>
      <c r="AA163" s="159">
        <f t="shared" si="176"/>
        <v>0</v>
      </c>
      <c r="AB163" s="124">
        <f>ROUND(Y163/Y170%,12)</f>
        <v>0</v>
      </c>
      <c r="AC163" s="103">
        <f>ROUND(AC171*AB163%,2)</f>
        <v>0</v>
      </c>
      <c r="AD163" s="103">
        <f t="shared" si="177"/>
        <v>0</v>
      </c>
      <c r="AE163" s="179">
        <f aca="true" t="shared" si="183" ref="AE163:AE169">IF(AC163=0,0,ROUND(AD163/Y163,12))</f>
        <v>0</v>
      </c>
      <c r="AF163" s="106">
        <f t="shared" si="178"/>
        <v>0</v>
      </c>
      <c r="AG163" s="103">
        <f>ROUND(AF163/AF170%,12)</f>
        <v>0</v>
      </c>
      <c r="AH163" s="106">
        <f>ROUND(AH171*AG163%,2)</f>
        <v>0</v>
      </c>
      <c r="AI163" s="226">
        <f t="shared" si="179"/>
        <v>0</v>
      </c>
      <c r="AJ163" s="125">
        <f t="shared" si="180"/>
        <v>0</v>
      </c>
      <c r="AP163" s="82" t="s">
        <v>187</v>
      </c>
      <c r="AQ163" s="181" t="s">
        <v>185</v>
      </c>
      <c r="AR163" s="182">
        <f t="shared" si="157"/>
        <v>0</v>
      </c>
      <c r="AS163" s="178">
        <f t="shared" si="158"/>
        <v>0</v>
      </c>
      <c r="AT163" s="178">
        <f t="shared" si="159"/>
        <v>0</v>
      </c>
      <c r="AU163" s="178">
        <f t="shared" si="160"/>
        <v>0</v>
      </c>
      <c r="AV163" s="178">
        <f t="shared" si="161"/>
        <v>0</v>
      </c>
      <c r="AW163" s="178">
        <f t="shared" si="162"/>
        <v>0</v>
      </c>
      <c r="AX163" s="178">
        <f t="shared" si="163"/>
        <v>0</v>
      </c>
      <c r="AY163" s="178">
        <f t="shared" si="164"/>
        <v>0</v>
      </c>
      <c r="AZ163" s="178">
        <f t="shared" si="165"/>
        <v>0</v>
      </c>
      <c r="BA163" s="178">
        <f t="shared" si="166"/>
        <v>0</v>
      </c>
      <c r="BB163" s="178">
        <f t="shared" si="167"/>
        <v>0</v>
      </c>
      <c r="BC163" s="178">
        <f t="shared" si="168"/>
        <v>0</v>
      </c>
      <c r="BD163" s="178">
        <f t="shared" si="169"/>
        <v>0</v>
      </c>
      <c r="BE163" s="178">
        <f t="shared" si="170"/>
        <v>0</v>
      </c>
      <c r="BF163" s="178">
        <f t="shared" si="171"/>
        <v>0</v>
      </c>
      <c r="BG163" s="178">
        <f t="shared" si="172"/>
        <v>0</v>
      </c>
      <c r="BH163" s="178">
        <f t="shared" si="173"/>
        <v>0</v>
      </c>
      <c r="BI163" s="159">
        <f t="shared" si="181"/>
        <v>0</v>
      </c>
      <c r="BJ163" s="46">
        <f t="shared" si="174"/>
        <v>0</v>
      </c>
    </row>
    <row r="164" spans="1:62" ht="15.75" thickBot="1">
      <c r="A164" s="82" t="s">
        <v>187</v>
      </c>
      <c r="B164" s="156" t="s">
        <v>183</v>
      </c>
      <c r="C164" s="97">
        <v>90.5</v>
      </c>
      <c r="D164" s="98">
        <v>0</v>
      </c>
      <c r="E164" s="98">
        <v>0</v>
      </c>
      <c r="F164" s="98">
        <v>0</v>
      </c>
      <c r="G164" s="98">
        <v>0</v>
      </c>
      <c r="H164" s="98">
        <v>0</v>
      </c>
      <c r="I164" s="98">
        <v>0</v>
      </c>
      <c r="J164" s="98">
        <v>0</v>
      </c>
      <c r="K164" s="98">
        <v>0</v>
      </c>
      <c r="L164" s="98">
        <v>0</v>
      </c>
      <c r="M164" s="98">
        <v>0</v>
      </c>
      <c r="N164" s="98">
        <v>0</v>
      </c>
      <c r="O164" s="98">
        <v>0</v>
      </c>
      <c r="P164" s="98">
        <v>0</v>
      </c>
      <c r="Q164" s="98">
        <v>0</v>
      </c>
      <c r="R164" s="98"/>
      <c r="S164" s="96"/>
      <c r="T164" s="96"/>
      <c r="U164" s="98">
        <f t="shared" si="155"/>
        <v>0</v>
      </c>
      <c r="V164" s="28"/>
      <c r="W164" s="82" t="s">
        <v>187</v>
      </c>
      <c r="X164" s="156" t="s">
        <v>183</v>
      </c>
      <c r="Y164" s="223">
        <f t="shared" si="182"/>
        <v>0</v>
      </c>
      <c r="Z164" s="178">
        <f t="shared" si="175"/>
        <v>90.5</v>
      </c>
      <c r="AA164" s="159">
        <f t="shared" si="176"/>
        <v>0</v>
      </c>
      <c r="AB164" s="124">
        <f>ROUND(Y164/Y170%,12)</f>
        <v>0</v>
      </c>
      <c r="AC164" s="103">
        <f>ROUND(AC171*AB164%,2)</f>
        <v>0</v>
      </c>
      <c r="AD164" s="103">
        <f t="shared" si="177"/>
        <v>0</v>
      </c>
      <c r="AE164" s="179">
        <f t="shared" si="183"/>
        <v>0</v>
      </c>
      <c r="AF164" s="106">
        <f t="shared" si="178"/>
        <v>0</v>
      </c>
      <c r="AG164" s="103">
        <f>ROUND(AF164/AF170%,12)</f>
        <v>0</v>
      </c>
      <c r="AH164" s="106">
        <f>ROUND(AH171*AG164%,2)</f>
        <v>0</v>
      </c>
      <c r="AI164" s="226">
        <f t="shared" si="179"/>
        <v>0</v>
      </c>
      <c r="AJ164" s="125">
        <f t="shared" si="180"/>
        <v>0</v>
      </c>
      <c r="AP164" s="82" t="s">
        <v>187</v>
      </c>
      <c r="AQ164" s="181" t="s">
        <v>183</v>
      </c>
      <c r="AR164" s="182">
        <f t="shared" si="157"/>
        <v>0</v>
      </c>
      <c r="AS164" s="178">
        <f t="shared" si="158"/>
        <v>0</v>
      </c>
      <c r="AT164" s="178">
        <f t="shared" si="159"/>
        <v>0</v>
      </c>
      <c r="AU164" s="178">
        <f t="shared" si="160"/>
        <v>0</v>
      </c>
      <c r="AV164" s="178">
        <f t="shared" si="161"/>
        <v>0</v>
      </c>
      <c r="AW164" s="178">
        <f t="shared" si="162"/>
        <v>0</v>
      </c>
      <c r="AX164" s="178">
        <f t="shared" si="163"/>
        <v>0</v>
      </c>
      <c r="AY164" s="178">
        <f t="shared" si="164"/>
        <v>0</v>
      </c>
      <c r="AZ164" s="178">
        <f t="shared" si="165"/>
        <v>0</v>
      </c>
      <c r="BA164" s="178">
        <f t="shared" si="166"/>
        <v>0</v>
      </c>
      <c r="BB164" s="178">
        <f t="shared" si="167"/>
        <v>0</v>
      </c>
      <c r="BC164" s="178">
        <f t="shared" si="168"/>
        <v>0</v>
      </c>
      <c r="BD164" s="178">
        <f t="shared" si="169"/>
        <v>0</v>
      </c>
      <c r="BE164" s="178">
        <f t="shared" si="170"/>
        <v>0</v>
      </c>
      <c r="BF164" s="178">
        <f t="shared" si="171"/>
        <v>0</v>
      </c>
      <c r="BG164" s="178">
        <f t="shared" si="172"/>
        <v>0</v>
      </c>
      <c r="BH164" s="178">
        <f t="shared" si="173"/>
        <v>0</v>
      </c>
      <c r="BI164" s="159">
        <f t="shared" si="181"/>
        <v>0</v>
      </c>
      <c r="BJ164" s="46">
        <f t="shared" si="174"/>
        <v>0</v>
      </c>
    </row>
    <row r="165" spans="1:62" ht="15.75" thickBot="1">
      <c r="A165" s="83" t="s">
        <v>187</v>
      </c>
      <c r="B165" s="157" t="s">
        <v>182</v>
      </c>
      <c r="C165" s="97">
        <v>155.5</v>
      </c>
      <c r="D165" s="98">
        <v>0</v>
      </c>
      <c r="E165" s="98">
        <v>0</v>
      </c>
      <c r="F165" s="98">
        <v>0</v>
      </c>
      <c r="G165" s="98">
        <v>0</v>
      </c>
      <c r="H165" s="98">
        <v>0</v>
      </c>
      <c r="I165" s="98">
        <v>0</v>
      </c>
      <c r="J165" s="98">
        <v>0</v>
      </c>
      <c r="K165" s="98">
        <v>0</v>
      </c>
      <c r="L165" s="98">
        <v>0</v>
      </c>
      <c r="M165" s="98">
        <v>0</v>
      </c>
      <c r="N165" s="98">
        <v>0</v>
      </c>
      <c r="O165" s="98">
        <v>0</v>
      </c>
      <c r="P165" s="98">
        <v>0</v>
      </c>
      <c r="Q165" s="98">
        <v>0</v>
      </c>
      <c r="R165" s="98"/>
      <c r="S165" s="96"/>
      <c r="T165" s="96"/>
      <c r="U165" s="98">
        <f t="shared" si="155"/>
        <v>0</v>
      </c>
      <c r="V165" s="28"/>
      <c r="W165" s="83" t="s">
        <v>187</v>
      </c>
      <c r="X165" s="157" t="s">
        <v>182</v>
      </c>
      <c r="Y165" s="224">
        <f t="shared" si="182"/>
        <v>0</v>
      </c>
      <c r="Z165" s="183">
        <f t="shared" si="175"/>
        <v>155.5</v>
      </c>
      <c r="AA165" s="160">
        <f t="shared" si="176"/>
        <v>0</v>
      </c>
      <c r="AB165" s="126">
        <f>ROUND(Y165/Y170%,12)</f>
        <v>0</v>
      </c>
      <c r="AC165" s="127">
        <f>ROUND(AC171*AB165%,2)</f>
        <v>0</v>
      </c>
      <c r="AD165" s="127">
        <f t="shared" si="177"/>
        <v>0</v>
      </c>
      <c r="AE165" s="184">
        <f t="shared" si="183"/>
        <v>0</v>
      </c>
      <c r="AF165" s="128">
        <f t="shared" si="178"/>
        <v>0</v>
      </c>
      <c r="AG165" s="127">
        <f>ROUND(AF165/AF170%,12)</f>
        <v>0</v>
      </c>
      <c r="AH165" s="128">
        <f>ROUND(AH171*AG165%,2)</f>
        <v>0</v>
      </c>
      <c r="AI165" s="227">
        <f t="shared" si="179"/>
        <v>0</v>
      </c>
      <c r="AJ165" s="129">
        <f t="shared" si="180"/>
        <v>0</v>
      </c>
      <c r="AP165" s="83" t="s">
        <v>187</v>
      </c>
      <c r="AQ165" s="186" t="s">
        <v>182</v>
      </c>
      <c r="AR165" s="187">
        <f t="shared" si="157"/>
        <v>0</v>
      </c>
      <c r="AS165" s="183">
        <f t="shared" si="158"/>
        <v>0</v>
      </c>
      <c r="AT165" s="183">
        <f t="shared" si="159"/>
        <v>0</v>
      </c>
      <c r="AU165" s="183">
        <f t="shared" si="160"/>
        <v>0</v>
      </c>
      <c r="AV165" s="183">
        <f t="shared" si="161"/>
        <v>0</v>
      </c>
      <c r="AW165" s="183">
        <f t="shared" si="162"/>
        <v>0</v>
      </c>
      <c r="AX165" s="183">
        <f t="shared" si="163"/>
        <v>0</v>
      </c>
      <c r="AY165" s="183">
        <f t="shared" si="164"/>
        <v>0</v>
      </c>
      <c r="AZ165" s="183">
        <f t="shared" si="165"/>
        <v>0</v>
      </c>
      <c r="BA165" s="183">
        <f t="shared" si="166"/>
        <v>0</v>
      </c>
      <c r="BB165" s="183">
        <f t="shared" si="167"/>
        <v>0</v>
      </c>
      <c r="BC165" s="183">
        <f t="shared" si="168"/>
        <v>0</v>
      </c>
      <c r="BD165" s="183">
        <f t="shared" si="169"/>
        <v>0</v>
      </c>
      <c r="BE165" s="183">
        <f t="shared" si="170"/>
        <v>0</v>
      </c>
      <c r="BF165" s="183">
        <f t="shared" si="171"/>
        <v>0</v>
      </c>
      <c r="BG165" s="183">
        <f t="shared" si="172"/>
        <v>0</v>
      </c>
      <c r="BH165" s="183">
        <f t="shared" si="173"/>
        <v>0</v>
      </c>
      <c r="BI165" s="159">
        <f t="shared" si="181"/>
        <v>0</v>
      </c>
      <c r="BJ165" s="46">
        <f t="shared" si="174"/>
        <v>0</v>
      </c>
    </row>
    <row r="166" spans="1:62" ht="15.75" thickBot="1">
      <c r="A166" s="81" t="s">
        <v>188</v>
      </c>
      <c r="B166" s="155" t="s">
        <v>184</v>
      </c>
      <c r="C166" s="97">
        <v>18.7</v>
      </c>
      <c r="D166" s="98">
        <v>38550.11</v>
      </c>
      <c r="E166" s="98">
        <v>20381.57</v>
      </c>
      <c r="F166" s="98">
        <v>4346.866</v>
      </c>
      <c r="G166" s="98">
        <v>0</v>
      </c>
      <c r="H166" s="98">
        <v>697.613</v>
      </c>
      <c r="I166" s="98">
        <v>3919.846</v>
      </c>
      <c r="J166" s="98">
        <v>25109.533</v>
      </c>
      <c r="K166" s="98">
        <v>23947.97</v>
      </c>
      <c r="L166" s="98">
        <v>25099.48</v>
      </c>
      <c r="M166" s="98">
        <v>5353.075</v>
      </c>
      <c r="N166" s="98">
        <v>0</v>
      </c>
      <c r="O166" s="98">
        <v>859.096</v>
      </c>
      <c r="P166" s="98">
        <v>2132.266</v>
      </c>
      <c r="Q166" s="98">
        <v>2466.299</v>
      </c>
      <c r="R166" s="98"/>
      <c r="S166" s="96"/>
      <c r="T166" s="96"/>
      <c r="U166" s="98">
        <f t="shared" si="155"/>
        <v>152863.72400000002</v>
      </c>
      <c r="V166" s="28"/>
      <c r="W166" s="81" t="s">
        <v>188</v>
      </c>
      <c r="X166" s="155" t="s">
        <v>184</v>
      </c>
      <c r="Y166" s="222">
        <f t="shared" si="182"/>
        <v>152863.72400000002</v>
      </c>
      <c r="Z166" s="173">
        <f t="shared" si="175"/>
        <v>18.7</v>
      </c>
      <c r="AA166" s="158">
        <f t="shared" si="176"/>
        <v>2858551.64</v>
      </c>
      <c r="AB166" s="120">
        <f>ROUND(Y166/Y170%,12)</f>
        <v>35.258607633613</v>
      </c>
      <c r="AC166" s="121">
        <f>ROUND(AC171*AB166%,2)</f>
        <v>402622.34</v>
      </c>
      <c r="AD166" s="121">
        <f t="shared" si="177"/>
        <v>2455929.3000000003</v>
      </c>
      <c r="AE166" s="174">
        <f t="shared" si="183"/>
        <v>16.066135481561</v>
      </c>
      <c r="AF166" s="122">
        <f t="shared" si="178"/>
        <v>2455929.3</v>
      </c>
      <c r="AG166" s="121">
        <f>ROUND(AF166/AF170%,12)</f>
        <v>14.428701546776</v>
      </c>
      <c r="AH166" s="122">
        <f>ROUND(AH171*AG166%,2)</f>
        <v>1050417.37</v>
      </c>
      <c r="AI166" s="225">
        <f t="shared" si="179"/>
        <v>6.87159348545</v>
      </c>
      <c r="AJ166" s="123">
        <f t="shared" si="180"/>
        <v>1050417.37</v>
      </c>
      <c r="AP166" s="81" t="s">
        <v>188</v>
      </c>
      <c r="AQ166" s="176" t="s">
        <v>184</v>
      </c>
      <c r="AR166" s="177">
        <f t="shared" si="157"/>
        <v>38550.11</v>
      </c>
      <c r="AS166" s="173">
        <f t="shared" si="158"/>
        <v>20381.57</v>
      </c>
      <c r="AT166" s="173">
        <f t="shared" si="159"/>
        <v>4346.866</v>
      </c>
      <c r="AU166" s="173">
        <f t="shared" si="160"/>
        <v>0</v>
      </c>
      <c r="AV166" s="173">
        <f t="shared" si="161"/>
        <v>697.613</v>
      </c>
      <c r="AW166" s="173">
        <f t="shared" si="162"/>
        <v>3919.846</v>
      </c>
      <c r="AX166" s="173">
        <f t="shared" si="163"/>
        <v>25109.533</v>
      </c>
      <c r="AY166" s="173">
        <f t="shared" si="164"/>
        <v>23947.97</v>
      </c>
      <c r="AZ166" s="173">
        <f t="shared" si="165"/>
        <v>25099.48</v>
      </c>
      <c r="BA166" s="173">
        <f t="shared" si="166"/>
        <v>5353.075</v>
      </c>
      <c r="BB166" s="173">
        <f t="shared" si="167"/>
        <v>0</v>
      </c>
      <c r="BC166" s="173">
        <f t="shared" si="168"/>
        <v>859.096</v>
      </c>
      <c r="BD166" s="173">
        <f t="shared" si="169"/>
        <v>2132.266</v>
      </c>
      <c r="BE166" s="173">
        <f t="shared" si="170"/>
        <v>2466.299</v>
      </c>
      <c r="BF166" s="173">
        <f t="shared" si="171"/>
        <v>0</v>
      </c>
      <c r="BG166" s="173">
        <f t="shared" si="172"/>
        <v>0</v>
      </c>
      <c r="BH166" s="173">
        <f t="shared" si="173"/>
        <v>0</v>
      </c>
      <c r="BI166" s="158">
        <f t="shared" si="181"/>
        <v>152863.72400000002</v>
      </c>
      <c r="BJ166" s="46">
        <f t="shared" si="174"/>
        <v>0</v>
      </c>
    </row>
    <row r="167" spans="1:62" ht="15.75" thickBot="1">
      <c r="A167" s="82" t="s">
        <v>188</v>
      </c>
      <c r="B167" s="156" t="s">
        <v>185</v>
      </c>
      <c r="C167" s="97">
        <v>40.5</v>
      </c>
      <c r="D167" s="98">
        <v>10796.29</v>
      </c>
      <c r="E167" s="98">
        <v>4416.868</v>
      </c>
      <c r="F167" s="98">
        <v>942.0048</v>
      </c>
      <c r="G167" s="98">
        <v>0</v>
      </c>
      <c r="H167" s="98">
        <v>151.179</v>
      </c>
      <c r="I167" s="98">
        <v>4341.9564</v>
      </c>
      <c r="J167" s="98">
        <v>50543.7558</v>
      </c>
      <c r="K167" s="98">
        <v>52314.37</v>
      </c>
      <c r="L167" s="98">
        <v>54829.84</v>
      </c>
      <c r="M167" s="98">
        <v>11693.8</v>
      </c>
      <c r="N167" s="98">
        <v>0</v>
      </c>
      <c r="O167" s="98">
        <v>1876.697</v>
      </c>
      <c r="P167" s="98">
        <v>4657.937</v>
      </c>
      <c r="Q167" s="98">
        <v>5387.634</v>
      </c>
      <c r="R167" s="98"/>
      <c r="S167" s="96"/>
      <c r="T167" s="96"/>
      <c r="U167" s="98">
        <f t="shared" si="155"/>
        <v>201952.33199999997</v>
      </c>
      <c r="V167" s="28"/>
      <c r="W167" s="82" t="s">
        <v>188</v>
      </c>
      <c r="X167" s="156" t="s">
        <v>185</v>
      </c>
      <c r="Y167" s="223">
        <f t="shared" si="182"/>
        <v>201952.33199999997</v>
      </c>
      <c r="Z167" s="178">
        <f t="shared" si="175"/>
        <v>40.5</v>
      </c>
      <c r="AA167" s="159">
        <f t="shared" si="176"/>
        <v>8179069.45</v>
      </c>
      <c r="AB167" s="124">
        <f>ROUND(Y167/Y170%,12)</f>
        <v>46.581084434925</v>
      </c>
      <c r="AC167" s="103">
        <f>ROUND(AC171*AB167%,2)</f>
        <v>531915.09</v>
      </c>
      <c r="AD167" s="103">
        <f t="shared" si="177"/>
        <v>7647154.36</v>
      </c>
      <c r="AE167" s="179">
        <f t="shared" si="183"/>
        <v>37.866135460124</v>
      </c>
      <c r="AF167" s="106">
        <f t="shared" si="178"/>
        <v>7647154.36</v>
      </c>
      <c r="AG167" s="103">
        <f>ROUND(AF167/AF170%,12)</f>
        <v>44.927395891472</v>
      </c>
      <c r="AH167" s="106">
        <f>ROUND(AH171*AG167%,2)</f>
        <v>3270739</v>
      </c>
      <c r="AI167" s="226">
        <f t="shared" si="179"/>
        <v>16.195599068398</v>
      </c>
      <c r="AJ167" s="125">
        <f t="shared" si="180"/>
        <v>3270739</v>
      </c>
      <c r="AP167" s="82" t="s">
        <v>188</v>
      </c>
      <c r="AQ167" s="181" t="s">
        <v>185</v>
      </c>
      <c r="AR167" s="182">
        <f t="shared" si="157"/>
        <v>10796.29</v>
      </c>
      <c r="AS167" s="178">
        <f t="shared" si="158"/>
        <v>4416.868</v>
      </c>
      <c r="AT167" s="178">
        <f t="shared" si="159"/>
        <v>942.0048</v>
      </c>
      <c r="AU167" s="178">
        <f t="shared" si="160"/>
        <v>0</v>
      </c>
      <c r="AV167" s="178">
        <f t="shared" si="161"/>
        <v>151.179</v>
      </c>
      <c r="AW167" s="178">
        <f t="shared" si="162"/>
        <v>4341.9564</v>
      </c>
      <c r="AX167" s="178">
        <f t="shared" si="163"/>
        <v>50543.7558</v>
      </c>
      <c r="AY167" s="178">
        <f t="shared" si="164"/>
        <v>52314.37</v>
      </c>
      <c r="AZ167" s="178">
        <f t="shared" si="165"/>
        <v>54829.84</v>
      </c>
      <c r="BA167" s="178">
        <f t="shared" si="166"/>
        <v>11693.8</v>
      </c>
      <c r="BB167" s="178">
        <f t="shared" si="167"/>
        <v>0</v>
      </c>
      <c r="BC167" s="178">
        <f t="shared" si="168"/>
        <v>1876.697</v>
      </c>
      <c r="BD167" s="178">
        <f t="shared" si="169"/>
        <v>4657.937</v>
      </c>
      <c r="BE167" s="178">
        <f t="shared" si="170"/>
        <v>5387.634</v>
      </c>
      <c r="BF167" s="178">
        <f t="shared" si="171"/>
        <v>0</v>
      </c>
      <c r="BG167" s="178">
        <f t="shared" si="172"/>
        <v>0</v>
      </c>
      <c r="BH167" s="178">
        <f t="shared" si="173"/>
        <v>0</v>
      </c>
      <c r="BI167" s="159">
        <f t="shared" si="181"/>
        <v>201952.33199999997</v>
      </c>
      <c r="BJ167" s="46">
        <f t="shared" si="174"/>
        <v>0</v>
      </c>
    </row>
    <row r="168" spans="1:62" ht="15.75" thickBot="1">
      <c r="A168" s="82" t="s">
        <v>188</v>
      </c>
      <c r="B168" s="156" t="s">
        <v>183</v>
      </c>
      <c r="C168" s="97">
        <v>90.5</v>
      </c>
      <c r="D168" s="98">
        <v>36.4123</v>
      </c>
      <c r="E168" s="98">
        <v>0</v>
      </c>
      <c r="F168" s="98">
        <v>0</v>
      </c>
      <c r="G168" s="98">
        <v>0</v>
      </c>
      <c r="H168" s="98">
        <v>0</v>
      </c>
      <c r="I168" s="98">
        <v>887.733</v>
      </c>
      <c r="J168" s="98">
        <v>20234.53</v>
      </c>
      <c r="K168" s="98">
        <v>23034.66</v>
      </c>
      <c r="L168" s="98">
        <v>24142.25</v>
      </c>
      <c r="M168" s="98">
        <v>5148.924</v>
      </c>
      <c r="N168" s="98">
        <v>0</v>
      </c>
      <c r="O168" s="98">
        <v>826.3325</v>
      </c>
      <c r="P168" s="98">
        <v>2050.947</v>
      </c>
      <c r="Q168" s="98">
        <v>2372.242</v>
      </c>
      <c r="R168" s="98"/>
      <c r="S168" s="96"/>
      <c r="T168" s="96"/>
      <c r="U168" s="98">
        <f t="shared" si="155"/>
        <v>78734.03080000001</v>
      </c>
      <c r="V168" s="28"/>
      <c r="W168" s="82" t="s">
        <v>188</v>
      </c>
      <c r="X168" s="156" t="s">
        <v>183</v>
      </c>
      <c r="Y168" s="223">
        <f t="shared" si="182"/>
        <v>78734.03080000001</v>
      </c>
      <c r="Z168" s="178">
        <f t="shared" si="175"/>
        <v>90.5</v>
      </c>
      <c r="AA168" s="159">
        <f t="shared" si="176"/>
        <v>7125429.79</v>
      </c>
      <c r="AB168" s="124">
        <f>ROUND(Y168/Y170%,12)</f>
        <v>18.160307931462</v>
      </c>
      <c r="AC168" s="103">
        <f>ROUND(AC171*AB168%,2)</f>
        <v>207374.77</v>
      </c>
      <c r="AD168" s="103">
        <f t="shared" si="177"/>
        <v>6918055.0200000005</v>
      </c>
      <c r="AE168" s="179">
        <f t="shared" si="183"/>
        <v>87.86613551608</v>
      </c>
      <c r="AF168" s="106">
        <f t="shared" si="178"/>
        <v>6918055.02</v>
      </c>
      <c r="AG168" s="103">
        <f>ROUND(AF168/AF170%,12)</f>
        <v>40.643902561753</v>
      </c>
      <c r="AH168" s="106">
        <f>ROUND(AH171*AG168%,2)</f>
        <v>2958898.34</v>
      </c>
      <c r="AI168" s="226">
        <f t="shared" si="179"/>
        <v>37.580933046807</v>
      </c>
      <c r="AJ168" s="125">
        <f t="shared" si="180"/>
        <v>2958898.34</v>
      </c>
      <c r="AP168" s="82" t="s">
        <v>188</v>
      </c>
      <c r="AQ168" s="181" t="s">
        <v>183</v>
      </c>
      <c r="AR168" s="182">
        <f t="shared" si="157"/>
        <v>36.4123</v>
      </c>
      <c r="AS168" s="178">
        <f t="shared" si="158"/>
        <v>0</v>
      </c>
      <c r="AT168" s="178">
        <f t="shared" si="159"/>
        <v>0</v>
      </c>
      <c r="AU168" s="178">
        <f t="shared" si="160"/>
        <v>0</v>
      </c>
      <c r="AV168" s="178">
        <f t="shared" si="161"/>
        <v>0</v>
      </c>
      <c r="AW168" s="178">
        <f t="shared" si="162"/>
        <v>887.733</v>
      </c>
      <c r="AX168" s="178">
        <f t="shared" si="163"/>
        <v>20234.53</v>
      </c>
      <c r="AY168" s="178">
        <f t="shared" si="164"/>
        <v>23034.66</v>
      </c>
      <c r="AZ168" s="178">
        <f t="shared" si="165"/>
        <v>24142.25</v>
      </c>
      <c r="BA168" s="178">
        <f t="shared" si="166"/>
        <v>5148.924</v>
      </c>
      <c r="BB168" s="178">
        <f t="shared" si="167"/>
        <v>0</v>
      </c>
      <c r="BC168" s="178">
        <f t="shared" si="168"/>
        <v>826.3325</v>
      </c>
      <c r="BD168" s="178">
        <f t="shared" si="169"/>
        <v>2050.947</v>
      </c>
      <c r="BE168" s="178">
        <f t="shared" si="170"/>
        <v>2372.242</v>
      </c>
      <c r="BF168" s="178">
        <f t="shared" si="171"/>
        <v>0</v>
      </c>
      <c r="BG168" s="178">
        <f t="shared" si="172"/>
        <v>0</v>
      </c>
      <c r="BH168" s="178">
        <f t="shared" si="173"/>
        <v>0</v>
      </c>
      <c r="BI168" s="159">
        <f t="shared" si="181"/>
        <v>78734.03080000001</v>
      </c>
      <c r="BJ168" s="46">
        <f t="shared" si="174"/>
        <v>0</v>
      </c>
    </row>
    <row r="169" spans="1:62" ht="15.75" thickBot="1">
      <c r="A169" s="83" t="s">
        <v>188</v>
      </c>
      <c r="B169" s="157" t="s">
        <v>182</v>
      </c>
      <c r="C169" s="97">
        <v>155.5</v>
      </c>
      <c r="D169" s="98">
        <v>0</v>
      </c>
      <c r="E169" s="98">
        <v>0</v>
      </c>
      <c r="F169" s="98">
        <v>0</v>
      </c>
      <c r="G169" s="98">
        <v>0</v>
      </c>
      <c r="H169" s="98">
        <v>0</v>
      </c>
      <c r="I169" s="98">
        <v>0</v>
      </c>
      <c r="J169" s="98">
        <v>0</v>
      </c>
      <c r="K169" s="98">
        <v>0</v>
      </c>
      <c r="L169" s="98">
        <v>0</v>
      </c>
      <c r="M169" s="98">
        <v>0</v>
      </c>
      <c r="N169" s="98">
        <v>0</v>
      </c>
      <c r="O169" s="98">
        <v>0</v>
      </c>
      <c r="P169" s="98">
        <v>0</v>
      </c>
      <c r="Q169" s="98">
        <v>0</v>
      </c>
      <c r="R169" s="98"/>
      <c r="S169" s="96"/>
      <c r="T169" s="96"/>
      <c r="U169" s="98">
        <f t="shared" si="155"/>
        <v>0</v>
      </c>
      <c r="V169" s="28"/>
      <c r="W169" s="83" t="s">
        <v>188</v>
      </c>
      <c r="X169" s="157" t="s">
        <v>182</v>
      </c>
      <c r="Y169" s="224">
        <f t="shared" si="182"/>
        <v>0</v>
      </c>
      <c r="Z169" s="183">
        <f t="shared" si="175"/>
        <v>155.5</v>
      </c>
      <c r="AA169" s="160">
        <f t="shared" si="176"/>
        <v>0</v>
      </c>
      <c r="AB169" s="126">
        <f>ROUND(Y169/Y170%,12)</f>
        <v>0</v>
      </c>
      <c r="AC169" s="127">
        <f>ROUND(AC171*AB169%,2)</f>
        <v>0</v>
      </c>
      <c r="AD169" s="127">
        <f t="shared" si="177"/>
        <v>0</v>
      </c>
      <c r="AE169" s="184">
        <f t="shared" si="183"/>
        <v>0</v>
      </c>
      <c r="AF169" s="128">
        <f t="shared" si="178"/>
        <v>0</v>
      </c>
      <c r="AG169" s="127">
        <f>ROUND(AF169/AF170%,12)</f>
        <v>0</v>
      </c>
      <c r="AH169" s="128">
        <f>ROUND(AH171*AG169%,2)</f>
        <v>0</v>
      </c>
      <c r="AI169" s="227">
        <f t="shared" si="179"/>
        <v>0</v>
      </c>
      <c r="AJ169" s="129">
        <f t="shared" si="180"/>
        <v>0</v>
      </c>
      <c r="AP169" s="83" t="s">
        <v>188</v>
      </c>
      <c r="AQ169" s="186" t="s">
        <v>182</v>
      </c>
      <c r="AR169" s="187">
        <f t="shared" si="157"/>
        <v>0</v>
      </c>
      <c r="AS169" s="183">
        <f t="shared" si="158"/>
        <v>0</v>
      </c>
      <c r="AT169" s="183">
        <f t="shared" si="159"/>
        <v>0</v>
      </c>
      <c r="AU169" s="183">
        <f t="shared" si="160"/>
        <v>0</v>
      </c>
      <c r="AV169" s="183">
        <f t="shared" si="161"/>
        <v>0</v>
      </c>
      <c r="AW169" s="183">
        <f t="shared" si="162"/>
        <v>0</v>
      </c>
      <c r="AX169" s="183">
        <f t="shared" si="163"/>
        <v>0</v>
      </c>
      <c r="AY169" s="183">
        <f t="shared" si="164"/>
        <v>0</v>
      </c>
      <c r="AZ169" s="183">
        <f t="shared" si="165"/>
        <v>0</v>
      </c>
      <c r="BA169" s="183">
        <f t="shared" si="166"/>
        <v>0</v>
      </c>
      <c r="BB169" s="183">
        <f t="shared" si="167"/>
        <v>0</v>
      </c>
      <c r="BC169" s="183">
        <f t="shared" si="168"/>
        <v>0</v>
      </c>
      <c r="BD169" s="183">
        <f t="shared" si="169"/>
        <v>0</v>
      </c>
      <c r="BE169" s="183">
        <f t="shared" si="170"/>
        <v>0</v>
      </c>
      <c r="BF169" s="183">
        <f t="shared" si="171"/>
        <v>0</v>
      </c>
      <c r="BG169" s="183">
        <f t="shared" si="172"/>
        <v>0</v>
      </c>
      <c r="BH169" s="183">
        <f t="shared" si="173"/>
        <v>0</v>
      </c>
      <c r="BI169" s="160">
        <f t="shared" si="181"/>
        <v>0</v>
      </c>
      <c r="BJ169" s="46">
        <f t="shared" si="174"/>
        <v>0</v>
      </c>
    </row>
    <row r="170" spans="1:62" ht="15.75" thickBot="1">
      <c r="A170" s="84" t="s">
        <v>190</v>
      </c>
      <c r="B170" s="85"/>
      <c r="C170" s="96"/>
      <c r="D170" s="100">
        <f aca="true" t="shared" si="184" ref="D170:T170">SUM(D155:D169)</f>
        <v>49382.812300000005</v>
      </c>
      <c r="E170" s="100">
        <f t="shared" si="184"/>
        <v>24798.438000000002</v>
      </c>
      <c r="F170" s="100">
        <f t="shared" si="184"/>
        <v>5288.8708</v>
      </c>
      <c r="G170" s="100">
        <f t="shared" si="184"/>
        <v>0</v>
      </c>
      <c r="H170" s="100">
        <f t="shared" si="184"/>
        <v>848.792</v>
      </c>
      <c r="I170" s="100">
        <f t="shared" si="184"/>
        <v>9149.5354</v>
      </c>
      <c r="J170" s="100">
        <f t="shared" si="184"/>
        <v>95887.8188</v>
      </c>
      <c r="K170" s="100">
        <f t="shared" si="184"/>
        <v>99297</v>
      </c>
      <c r="L170" s="100">
        <f t="shared" si="184"/>
        <v>104071.56999999999</v>
      </c>
      <c r="M170" s="100">
        <f t="shared" si="184"/>
        <v>22195.799</v>
      </c>
      <c r="N170" s="100">
        <f t="shared" si="184"/>
        <v>0</v>
      </c>
      <c r="O170" s="100">
        <f t="shared" si="184"/>
        <v>3562.1254999999996</v>
      </c>
      <c r="P170" s="100">
        <f t="shared" si="184"/>
        <v>8841.15</v>
      </c>
      <c r="Q170" s="100">
        <f t="shared" si="184"/>
        <v>10226.175</v>
      </c>
      <c r="R170" s="100">
        <f t="shared" si="184"/>
        <v>0</v>
      </c>
      <c r="S170" s="100">
        <f t="shared" si="184"/>
        <v>0</v>
      </c>
      <c r="T170" s="100">
        <f t="shared" si="184"/>
        <v>0</v>
      </c>
      <c r="U170" s="98">
        <f t="shared" si="155"/>
        <v>433550.08680000005</v>
      </c>
      <c r="V170" s="28"/>
      <c r="W170" s="84" t="s">
        <v>190</v>
      </c>
      <c r="X170" s="85"/>
      <c r="Y170" s="86">
        <f>SUM(Y155:Y169)</f>
        <v>433550.0868</v>
      </c>
      <c r="Z170" s="86"/>
      <c r="AA170" s="188">
        <f>SUM(AA155:AA169)</f>
        <v>18163050.88</v>
      </c>
      <c r="AB170" s="130">
        <f>SUM(AB155:AB169)</f>
        <v>100</v>
      </c>
      <c r="AC170" s="86">
        <f>SUM(AC155:AC169)</f>
        <v>1141912.2</v>
      </c>
      <c r="AD170" s="86">
        <f>SUM(AD155:AD169)</f>
        <v>17021138.68</v>
      </c>
      <c r="AE170" s="86"/>
      <c r="AF170" s="131">
        <f>SUM(AF155:AF169)</f>
        <v>17021138.68</v>
      </c>
      <c r="AG170" s="86">
        <f>SUM(AG155:AG169)</f>
        <v>100.000000000001</v>
      </c>
      <c r="AH170" s="86">
        <f>SUM(AH155:AH169)</f>
        <v>7280054.71</v>
      </c>
      <c r="AI170" s="132"/>
      <c r="AJ170" s="133">
        <f>SUM(AJ155:AJ169)</f>
        <v>7280054.71</v>
      </c>
      <c r="AP170" s="150" t="s">
        <v>49</v>
      </c>
      <c r="AQ170" s="189"/>
      <c r="AR170" s="130">
        <f aca="true" t="shared" si="185" ref="AR170:BI170">SUM(AR155:AR169)</f>
        <v>49382.812300000005</v>
      </c>
      <c r="AS170" s="86">
        <f t="shared" si="185"/>
        <v>24798.438000000002</v>
      </c>
      <c r="AT170" s="86">
        <f t="shared" si="185"/>
        <v>5288.8708</v>
      </c>
      <c r="AU170" s="86">
        <f t="shared" si="185"/>
        <v>0</v>
      </c>
      <c r="AV170" s="86">
        <f t="shared" si="185"/>
        <v>848.792</v>
      </c>
      <c r="AW170" s="86">
        <f t="shared" si="185"/>
        <v>9149.5354</v>
      </c>
      <c r="AX170" s="86">
        <f t="shared" si="185"/>
        <v>95887.8188</v>
      </c>
      <c r="AY170" s="86">
        <f t="shared" si="185"/>
        <v>99297</v>
      </c>
      <c r="AZ170" s="86">
        <f t="shared" si="185"/>
        <v>104071.56999999999</v>
      </c>
      <c r="BA170" s="86">
        <f t="shared" si="185"/>
        <v>22195.799</v>
      </c>
      <c r="BB170" s="86">
        <f t="shared" si="185"/>
        <v>0</v>
      </c>
      <c r="BC170" s="86">
        <f t="shared" si="185"/>
        <v>3562.1254999999996</v>
      </c>
      <c r="BD170" s="86">
        <f t="shared" si="185"/>
        <v>8841.15</v>
      </c>
      <c r="BE170" s="86">
        <f t="shared" si="185"/>
        <v>10226.175</v>
      </c>
      <c r="BF170" s="86">
        <f t="shared" si="185"/>
        <v>0</v>
      </c>
      <c r="BG170" s="86">
        <f t="shared" si="185"/>
        <v>0</v>
      </c>
      <c r="BH170" s="86">
        <f t="shared" si="185"/>
        <v>0</v>
      </c>
      <c r="BI170" s="133">
        <f t="shared" si="185"/>
        <v>433550.0868</v>
      </c>
      <c r="BJ170" s="46">
        <f t="shared" si="174"/>
        <v>0</v>
      </c>
    </row>
    <row r="171" spans="3:43" ht="15.75" thickBot="1">
      <c r="C171" s="46"/>
      <c r="D171" s="46"/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28">
        <f>SUM(U155:U169)-U170</f>
        <v>0</v>
      </c>
      <c r="V171" s="28"/>
      <c r="AB171" s="46"/>
      <c r="AC171" s="46">
        <f>'Receita-Custos-VPL'!J266</f>
        <v>1141912.2</v>
      </c>
      <c r="AD171" s="46">
        <f>'Receita-Custos-VPL'!H266</f>
        <v>17021138.81</v>
      </c>
      <c r="AE171" s="46"/>
      <c r="AF171" s="46">
        <f>'Receita-Custos-VPL'!H266</f>
        <v>17021138.81</v>
      </c>
      <c r="AH171" s="119">
        <f>'Receita-Custos-VPL'!D46</f>
        <v>7280054.713042333</v>
      </c>
      <c r="AI171" s="137" t="s">
        <v>232</v>
      </c>
      <c r="AJ171" s="138">
        <f>ROUND(AJ170/Y170,2)</f>
        <v>16.79</v>
      </c>
      <c r="AQ171" s="190"/>
    </row>
    <row r="172" spans="3:43" ht="15.75" thickBot="1">
      <c r="C172" s="46"/>
      <c r="D172" s="46"/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AC172" s="59">
        <f>AC170-AC171</f>
        <v>0</v>
      </c>
      <c r="AD172" s="59">
        <f>AD170-AD171</f>
        <v>-0.12999999895691872</v>
      </c>
      <c r="AF172" s="59">
        <f>AF170-AF171</f>
        <v>-0.12999999895691872</v>
      </c>
      <c r="AG172" s="46"/>
      <c r="AH172" s="46">
        <f>AH170-AH171</f>
        <v>-0.0030423328280448914</v>
      </c>
      <c r="AJ172" s="59">
        <f>AJ170-AH171</f>
        <v>-0.0030423328280448914</v>
      </c>
      <c r="AQ172" s="190"/>
    </row>
    <row r="173" spans="3:43" ht="15.75" thickBot="1">
      <c r="C173" s="46"/>
      <c r="D173" s="46"/>
      <c r="E173" s="46"/>
      <c r="F173" s="46"/>
      <c r="G173" s="46"/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AI173" s="137" t="s">
        <v>233</v>
      </c>
      <c r="AJ173" s="139">
        <f>ROUND(AJ171/1.4,2)</f>
        <v>11.99</v>
      </c>
      <c r="AQ173" s="190"/>
    </row>
    <row r="174" spans="3:43" ht="15">
      <c r="C174" s="46"/>
      <c r="D174" s="46"/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AQ174" s="190"/>
    </row>
    <row r="175" spans="3:43" ht="15">
      <c r="C175" s="46"/>
      <c r="D175" s="46"/>
      <c r="E175" s="46"/>
      <c r="F175" s="46"/>
      <c r="G175" s="46"/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46"/>
      <c r="AQ175" s="190"/>
    </row>
    <row r="176" spans="3:43" ht="15">
      <c r="C176" s="46"/>
      <c r="D176" s="46"/>
      <c r="E176" s="46"/>
      <c r="F176" s="46"/>
      <c r="G176" s="46"/>
      <c r="H176" s="46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AQ176" s="190"/>
    </row>
    <row r="177" spans="3:43" ht="15">
      <c r="C177" s="46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AQ177" s="190"/>
    </row>
    <row r="178" spans="3:43" ht="15">
      <c r="C178" s="46"/>
      <c r="D178" s="46"/>
      <c r="E178" s="46"/>
      <c r="F178" s="46"/>
      <c r="G178" s="46"/>
      <c r="H178" s="46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  <c r="V178" s="46"/>
      <c r="AQ178" s="190"/>
    </row>
    <row r="179" spans="3:43" ht="15"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6"/>
      <c r="V179" s="46"/>
      <c r="AQ179" s="190"/>
    </row>
    <row r="180" spans="3:43" ht="15">
      <c r="C180" s="46"/>
      <c r="D180" s="46"/>
      <c r="E180" s="46"/>
      <c r="F180" s="46"/>
      <c r="G180" s="46"/>
      <c r="H180" s="46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6"/>
      <c r="V180" s="46"/>
      <c r="AQ180" s="190"/>
    </row>
    <row r="181" spans="3:43" ht="15">
      <c r="C181" s="46"/>
      <c r="D181" s="46"/>
      <c r="E181" s="46"/>
      <c r="F181" s="46"/>
      <c r="G181" s="46"/>
      <c r="H181" s="46"/>
      <c r="I181" s="46"/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6"/>
      <c r="U181" s="46"/>
      <c r="V181" s="46"/>
      <c r="AQ181" s="190"/>
    </row>
    <row r="182" spans="2:43" ht="15.75" thickBot="1">
      <c r="B182" s="19" t="s">
        <v>168</v>
      </c>
      <c r="C182" s="46"/>
      <c r="D182" s="46"/>
      <c r="E182" s="46"/>
      <c r="F182" s="46"/>
      <c r="G182" s="46"/>
      <c r="H182" s="46"/>
      <c r="I182" s="46"/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46"/>
      <c r="U182" s="46"/>
      <c r="V182" s="46"/>
      <c r="X182" s="19" t="s">
        <v>168</v>
      </c>
      <c r="AQ182" s="191" t="s">
        <v>168</v>
      </c>
    </row>
    <row r="183" spans="2:60" ht="15.75" thickBot="1">
      <c r="B183" s="151" t="s">
        <v>172</v>
      </c>
      <c r="C183" s="46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46"/>
      <c r="O183" s="46"/>
      <c r="P183" s="46"/>
      <c r="Q183" s="46"/>
      <c r="R183" s="46"/>
      <c r="S183" s="46"/>
      <c r="T183" s="46"/>
      <c r="U183" s="46"/>
      <c r="V183" s="46"/>
      <c r="X183" s="151" t="s">
        <v>172</v>
      </c>
      <c r="Y183" s="152" t="s">
        <v>173</v>
      </c>
      <c r="Z183" s="170" t="s">
        <v>76</v>
      </c>
      <c r="AA183" s="170" t="s">
        <v>174</v>
      </c>
      <c r="AB183" s="171" t="s">
        <v>207</v>
      </c>
      <c r="AC183" s="171" t="s">
        <v>209</v>
      </c>
      <c r="AD183" s="171" t="s">
        <v>210</v>
      </c>
      <c r="AE183" s="171" t="s">
        <v>212</v>
      </c>
      <c r="AF183" s="171" t="s">
        <v>214</v>
      </c>
      <c r="AG183" s="171" t="s">
        <v>216</v>
      </c>
      <c r="AH183" s="171" t="s">
        <v>217</v>
      </c>
      <c r="AI183" s="171" t="s">
        <v>219</v>
      </c>
      <c r="AJ183" s="171" t="s">
        <v>217</v>
      </c>
      <c r="AQ183" s="192" t="s">
        <v>172</v>
      </c>
      <c r="AR183" s="237" t="s">
        <v>237</v>
      </c>
      <c r="AS183" s="237"/>
      <c r="AT183" s="237"/>
      <c r="AU183" s="237"/>
      <c r="AV183" s="237"/>
      <c r="AW183" s="237"/>
      <c r="AX183" s="237"/>
      <c r="AY183" s="237"/>
      <c r="AZ183" s="237"/>
      <c r="BA183" s="237"/>
      <c r="BB183" s="237"/>
      <c r="BC183" s="237"/>
      <c r="BD183" s="237"/>
      <c r="BE183" s="237"/>
      <c r="BF183" s="237"/>
      <c r="BG183" s="237"/>
      <c r="BH183" s="238"/>
    </row>
    <row r="184" spans="2:61" ht="15.75" thickBot="1">
      <c r="B184" s="153" t="s">
        <v>176</v>
      </c>
      <c r="C184" s="94" t="s">
        <v>36</v>
      </c>
      <c r="D184" s="95">
        <v>2018</v>
      </c>
      <c r="E184" s="95">
        <v>2019</v>
      </c>
      <c r="F184" s="95">
        <v>2020</v>
      </c>
      <c r="G184" s="95">
        <v>2021</v>
      </c>
      <c r="H184" s="95">
        <v>2022</v>
      </c>
      <c r="I184" s="95">
        <v>2023</v>
      </c>
      <c r="J184" s="95">
        <v>2024</v>
      </c>
      <c r="K184" s="95">
        <v>2025</v>
      </c>
      <c r="L184" s="95">
        <v>2026</v>
      </c>
      <c r="M184" s="95">
        <v>2027</v>
      </c>
      <c r="N184" s="95">
        <v>2028</v>
      </c>
      <c r="O184" s="95">
        <v>2029</v>
      </c>
      <c r="P184" s="95">
        <v>2030</v>
      </c>
      <c r="Q184" s="95">
        <v>2031</v>
      </c>
      <c r="R184" s="95">
        <v>2032</v>
      </c>
      <c r="S184" s="95">
        <v>2033</v>
      </c>
      <c r="T184" s="95">
        <v>2034</v>
      </c>
      <c r="U184" s="96"/>
      <c r="V184" s="46"/>
      <c r="X184" s="153" t="s">
        <v>176</v>
      </c>
      <c r="Y184" s="154" t="s">
        <v>236</v>
      </c>
      <c r="Z184" s="154" t="s">
        <v>191</v>
      </c>
      <c r="AA184" s="154" t="s">
        <v>77</v>
      </c>
      <c r="AB184" s="171" t="s">
        <v>208</v>
      </c>
      <c r="AC184" s="171" t="s">
        <v>75</v>
      </c>
      <c r="AD184" s="171" t="s">
        <v>211</v>
      </c>
      <c r="AE184" s="171" t="s">
        <v>213</v>
      </c>
      <c r="AF184" s="171" t="s">
        <v>213</v>
      </c>
      <c r="AG184" s="171" t="s">
        <v>213</v>
      </c>
      <c r="AH184" s="171" t="s">
        <v>218</v>
      </c>
      <c r="AI184" s="171" t="s">
        <v>220</v>
      </c>
      <c r="AJ184" s="171" t="s">
        <v>218</v>
      </c>
      <c r="AQ184" s="193" t="s">
        <v>176</v>
      </c>
      <c r="AR184" s="172">
        <v>2018</v>
      </c>
      <c r="AS184" s="95">
        <v>2019</v>
      </c>
      <c r="AT184" s="95">
        <v>2020</v>
      </c>
      <c r="AU184" s="95">
        <v>2021</v>
      </c>
      <c r="AV184" s="95">
        <v>2022</v>
      </c>
      <c r="AW184" s="95">
        <v>2023</v>
      </c>
      <c r="AX184" s="95">
        <v>2024</v>
      </c>
      <c r="AY184" s="95">
        <v>2025</v>
      </c>
      <c r="AZ184" s="95">
        <v>2026</v>
      </c>
      <c r="BA184" s="95">
        <v>2027</v>
      </c>
      <c r="BB184" s="95">
        <v>2028</v>
      </c>
      <c r="BC184" s="95">
        <v>2029</v>
      </c>
      <c r="BD184" s="95">
        <v>2030</v>
      </c>
      <c r="BE184" s="95">
        <v>2031</v>
      </c>
      <c r="BF184" s="95">
        <v>2032</v>
      </c>
      <c r="BG184" s="95">
        <v>2033</v>
      </c>
      <c r="BH184" s="95">
        <v>2034</v>
      </c>
      <c r="BI184" s="96" t="s">
        <v>49</v>
      </c>
    </row>
    <row r="185" spans="1:62" ht="30" thickBot="1">
      <c r="A185" s="81" t="s">
        <v>187</v>
      </c>
      <c r="B185" s="155" t="s">
        <v>177</v>
      </c>
      <c r="C185" s="97">
        <v>38.49</v>
      </c>
      <c r="D185" s="98">
        <v>0</v>
      </c>
      <c r="E185" s="98">
        <v>0</v>
      </c>
      <c r="F185" s="98">
        <v>0</v>
      </c>
      <c r="G185" s="98">
        <v>0</v>
      </c>
      <c r="H185" s="98">
        <v>0</v>
      </c>
      <c r="I185" s="98">
        <v>0</v>
      </c>
      <c r="J185" s="98">
        <v>0</v>
      </c>
      <c r="K185" s="98">
        <v>0</v>
      </c>
      <c r="L185" s="98">
        <v>0</v>
      </c>
      <c r="M185" s="98"/>
      <c r="N185" s="96"/>
      <c r="O185" s="96"/>
      <c r="P185" s="96"/>
      <c r="Q185" s="96"/>
      <c r="R185" s="96"/>
      <c r="S185" s="96"/>
      <c r="T185" s="96"/>
      <c r="U185" s="98">
        <f aca="true" t="shared" si="186" ref="U185:U200">SUM(D185:T185)</f>
        <v>0</v>
      </c>
      <c r="V185" s="28"/>
      <c r="W185" s="81" t="s">
        <v>187</v>
      </c>
      <c r="X185" s="155" t="s">
        <v>177</v>
      </c>
      <c r="Y185" s="222">
        <f>U185</f>
        <v>0</v>
      </c>
      <c r="Z185" s="173">
        <f>C185</f>
        <v>38.49</v>
      </c>
      <c r="AA185" s="158">
        <f>ROUND(Y185*Z185,2)</f>
        <v>0</v>
      </c>
      <c r="AB185" s="120">
        <f>ROUND(Y185/Y200%,12)</f>
        <v>0</v>
      </c>
      <c r="AC185" s="121">
        <f>ROUND(AC201*AB185%,2)</f>
        <v>0</v>
      </c>
      <c r="AD185" s="121">
        <f>AA185-AC185</f>
        <v>0</v>
      </c>
      <c r="AE185" s="174">
        <f aca="true" t="shared" si="187" ref="AE185:AE191">IF(AC185=0,0,ROUND(AD185/Y185,12))</f>
        <v>0</v>
      </c>
      <c r="AF185" s="122">
        <f>ROUND(Y185*AE185,2)</f>
        <v>0</v>
      </c>
      <c r="AG185" s="121">
        <f>ROUND(AF185/AF200%,12)</f>
        <v>0</v>
      </c>
      <c r="AH185" s="122">
        <f>ROUND(AH201*AG185%,2)</f>
        <v>0</v>
      </c>
      <c r="AI185" s="225">
        <f>IF(AG185=0,0,ROUND(AH185/Y185,12))</f>
        <v>0</v>
      </c>
      <c r="AJ185" s="123">
        <f>ROUND(Y185*AI185,2)</f>
        <v>0</v>
      </c>
      <c r="AP185" s="81" t="s">
        <v>187</v>
      </c>
      <c r="AQ185" s="176" t="s">
        <v>177</v>
      </c>
      <c r="AR185" s="177">
        <f aca="true" t="shared" si="188" ref="AR185:AR199">D185</f>
        <v>0</v>
      </c>
      <c r="AS185" s="173">
        <f aca="true" t="shared" si="189" ref="AS185:AS199">E185</f>
        <v>0</v>
      </c>
      <c r="AT185" s="173">
        <f aca="true" t="shared" si="190" ref="AT185:AT199">F185</f>
        <v>0</v>
      </c>
      <c r="AU185" s="173">
        <f aca="true" t="shared" si="191" ref="AU185:AU199">G185</f>
        <v>0</v>
      </c>
      <c r="AV185" s="173">
        <f aca="true" t="shared" si="192" ref="AV185:AV199">H185</f>
        <v>0</v>
      </c>
      <c r="AW185" s="173">
        <f aca="true" t="shared" si="193" ref="AW185:AW199">I185</f>
        <v>0</v>
      </c>
      <c r="AX185" s="173">
        <f aca="true" t="shared" si="194" ref="AX185:AX199">J185</f>
        <v>0</v>
      </c>
      <c r="AY185" s="173">
        <f aca="true" t="shared" si="195" ref="AY185:AY199">K185</f>
        <v>0</v>
      </c>
      <c r="AZ185" s="173">
        <f aca="true" t="shared" si="196" ref="AZ185:AZ199">L185</f>
        <v>0</v>
      </c>
      <c r="BA185" s="173">
        <f aca="true" t="shared" si="197" ref="BA185:BA199">M185</f>
        <v>0</v>
      </c>
      <c r="BB185" s="173">
        <f aca="true" t="shared" si="198" ref="BB185:BB199">N185</f>
        <v>0</v>
      </c>
      <c r="BC185" s="173">
        <f aca="true" t="shared" si="199" ref="BC185:BC199">O185</f>
        <v>0</v>
      </c>
      <c r="BD185" s="173">
        <f aca="true" t="shared" si="200" ref="BD185:BD199">P185</f>
        <v>0</v>
      </c>
      <c r="BE185" s="173">
        <f aca="true" t="shared" si="201" ref="BE185:BE199">Q185</f>
        <v>0</v>
      </c>
      <c r="BF185" s="173">
        <f aca="true" t="shared" si="202" ref="BF185:BF199">R185</f>
        <v>0</v>
      </c>
      <c r="BG185" s="173">
        <f aca="true" t="shared" si="203" ref="BG185:BG199">S185</f>
        <v>0</v>
      </c>
      <c r="BH185" s="173">
        <f aca="true" t="shared" si="204" ref="BH185:BH199">T185</f>
        <v>0</v>
      </c>
      <c r="BI185" s="158">
        <f>SUM(AR185:BH185)</f>
        <v>0</v>
      </c>
      <c r="BJ185" s="46">
        <f aca="true" t="shared" si="205" ref="BJ185:BJ200">BI185-U185</f>
        <v>0</v>
      </c>
    </row>
    <row r="186" spans="1:62" ht="30" thickBot="1">
      <c r="A186" s="82" t="s">
        <v>187</v>
      </c>
      <c r="B186" s="156" t="s">
        <v>178</v>
      </c>
      <c r="C186" s="97">
        <v>60.1</v>
      </c>
      <c r="D186" s="98">
        <v>0</v>
      </c>
      <c r="E186" s="98">
        <v>0</v>
      </c>
      <c r="F186" s="98">
        <v>0</v>
      </c>
      <c r="G186" s="98">
        <v>0</v>
      </c>
      <c r="H186" s="98">
        <v>0</v>
      </c>
      <c r="I186" s="98">
        <v>0</v>
      </c>
      <c r="J186" s="98">
        <v>0</v>
      </c>
      <c r="K186" s="98">
        <v>0</v>
      </c>
      <c r="L186" s="98">
        <v>0</v>
      </c>
      <c r="M186" s="98"/>
      <c r="N186" s="96"/>
      <c r="O186" s="96"/>
      <c r="P186" s="96"/>
      <c r="Q186" s="96"/>
      <c r="R186" s="96"/>
      <c r="S186" s="96"/>
      <c r="T186" s="96"/>
      <c r="U186" s="98">
        <f t="shared" si="186"/>
        <v>0</v>
      </c>
      <c r="V186" s="28"/>
      <c r="W186" s="82" t="s">
        <v>187</v>
      </c>
      <c r="X186" s="156" t="s">
        <v>178</v>
      </c>
      <c r="Y186" s="223">
        <f>U186</f>
        <v>0</v>
      </c>
      <c r="Z186" s="178">
        <f aca="true" t="shared" si="206" ref="Z186:Z199">C186</f>
        <v>60.1</v>
      </c>
      <c r="AA186" s="159">
        <f aca="true" t="shared" si="207" ref="AA186:AA199">ROUND(Y186*Z186,2)</f>
        <v>0</v>
      </c>
      <c r="AB186" s="124">
        <f>ROUND(Y186/Y200%,12)</f>
        <v>0</v>
      </c>
      <c r="AC186" s="103">
        <f>ROUND(AC201*AB186%,2)</f>
        <v>0</v>
      </c>
      <c r="AD186" s="103">
        <f aca="true" t="shared" si="208" ref="AD186:AD199">AA186-AC186</f>
        <v>0</v>
      </c>
      <c r="AE186" s="179">
        <f t="shared" si="187"/>
        <v>0</v>
      </c>
      <c r="AF186" s="106">
        <f aca="true" t="shared" si="209" ref="AF186:AF199">ROUND(Y186*AE186,2)</f>
        <v>0</v>
      </c>
      <c r="AG186" s="103">
        <f>ROUND(AF186/AF200%,12)</f>
        <v>0</v>
      </c>
      <c r="AH186" s="106">
        <f>ROUND(AH201*AG186%,2)</f>
        <v>0</v>
      </c>
      <c r="AI186" s="226">
        <f aca="true" t="shared" si="210" ref="AI186:AI199">IF(AG186=0,0,ROUND(AH186/Y186,12))</f>
        <v>0</v>
      </c>
      <c r="AJ186" s="125">
        <f aca="true" t="shared" si="211" ref="AJ186:AJ199">ROUND(Y186*AI186,2)</f>
        <v>0</v>
      </c>
      <c r="AP186" s="82" t="s">
        <v>187</v>
      </c>
      <c r="AQ186" s="181" t="s">
        <v>178</v>
      </c>
      <c r="AR186" s="182">
        <f t="shared" si="188"/>
        <v>0</v>
      </c>
      <c r="AS186" s="178">
        <f t="shared" si="189"/>
        <v>0</v>
      </c>
      <c r="AT186" s="178">
        <f t="shared" si="190"/>
        <v>0</v>
      </c>
      <c r="AU186" s="178">
        <f t="shared" si="191"/>
        <v>0</v>
      </c>
      <c r="AV186" s="178">
        <f t="shared" si="192"/>
        <v>0</v>
      </c>
      <c r="AW186" s="178">
        <f t="shared" si="193"/>
        <v>0</v>
      </c>
      <c r="AX186" s="178">
        <f t="shared" si="194"/>
        <v>0</v>
      </c>
      <c r="AY186" s="178">
        <f t="shared" si="195"/>
        <v>0</v>
      </c>
      <c r="AZ186" s="178">
        <f t="shared" si="196"/>
        <v>0</v>
      </c>
      <c r="BA186" s="178">
        <f t="shared" si="197"/>
        <v>0</v>
      </c>
      <c r="BB186" s="178">
        <f t="shared" si="198"/>
        <v>0</v>
      </c>
      <c r="BC186" s="178">
        <f t="shared" si="199"/>
        <v>0</v>
      </c>
      <c r="BD186" s="178">
        <f t="shared" si="200"/>
        <v>0</v>
      </c>
      <c r="BE186" s="178">
        <f t="shared" si="201"/>
        <v>0</v>
      </c>
      <c r="BF186" s="178">
        <f t="shared" si="202"/>
        <v>0</v>
      </c>
      <c r="BG186" s="178">
        <f t="shared" si="203"/>
        <v>0</v>
      </c>
      <c r="BH186" s="178">
        <f t="shared" si="204"/>
        <v>0</v>
      </c>
      <c r="BI186" s="159">
        <f aca="true" t="shared" si="212" ref="BI186:BI199">SUM(AR186:BH186)</f>
        <v>0</v>
      </c>
      <c r="BJ186" s="46">
        <f t="shared" si="205"/>
        <v>0</v>
      </c>
    </row>
    <row r="187" spans="1:62" ht="30" thickBot="1">
      <c r="A187" s="83" t="s">
        <v>187</v>
      </c>
      <c r="B187" s="157" t="s">
        <v>179</v>
      </c>
      <c r="C187" s="97">
        <v>97.97</v>
      </c>
      <c r="D187" s="98">
        <v>0</v>
      </c>
      <c r="E187" s="98">
        <v>0</v>
      </c>
      <c r="F187" s="98">
        <v>0</v>
      </c>
      <c r="G187" s="98">
        <v>0</v>
      </c>
      <c r="H187" s="98">
        <v>0</v>
      </c>
      <c r="I187" s="98">
        <v>0</v>
      </c>
      <c r="J187" s="98">
        <v>0</v>
      </c>
      <c r="K187" s="98">
        <v>0</v>
      </c>
      <c r="L187" s="98">
        <v>0</v>
      </c>
      <c r="M187" s="98"/>
      <c r="N187" s="96"/>
      <c r="O187" s="96"/>
      <c r="P187" s="96"/>
      <c r="Q187" s="96"/>
      <c r="R187" s="96"/>
      <c r="S187" s="96"/>
      <c r="T187" s="96"/>
      <c r="U187" s="98">
        <f t="shared" si="186"/>
        <v>0</v>
      </c>
      <c r="V187" s="28"/>
      <c r="W187" s="83" t="s">
        <v>187</v>
      </c>
      <c r="X187" s="157" t="s">
        <v>179</v>
      </c>
      <c r="Y187" s="224">
        <f>U187</f>
        <v>0</v>
      </c>
      <c r="Z187" s="183">
        <f t="shared" si="206"/>
        <v>97.97</v>
      </c>
      <c r="AA187" s="160">
        <f t="shared" si="207"/>
        <v>0</v>
      </c>
      <c r="AB187" s="126">
        <f>ROUND(Y187/Y200%,12)</f>
        <v>0</v>
      </c>
      <c r="AC187" s="127">
        <f>ROUND(AC201*AB187%,2)</f>
        <v>0</v>
      </c>
      <c r="AD187" s="127">
        <f t="shared" si="208"/>
        <v>0</v>
      </c>
      <c r="AE187" s="184">
        <f t="shared" si="187"/>
        <v>0</v>
      </c>
      <c r="AF187" s="128">
        <f t="shared" si="209"/>
        <v>0</v>
      </c>
      <c r="AG187" s="127">
        <f>ROUND(AF187/AF200%,12)</f>
        <v>0</v>
      </c>
      <c r="AH187" s="128">
        <f>ROUND(AH201*AG187%,2)</f>
        <v>0</v>
      </c>
      <c r="AI187" s="227">
        <f t="shared" si="210"/>
        <v>0</v>
      </c>
      <c r="AJ187" s="129">
        <f t="shared" si="211"/>
        <v>0</v>
      </c>
      <c r="AP187" s="83" t="s">
        <v>187</v>
      </c>
      <c r="AQ187" s="186" t="s">
        <v>179</v>
      </c>
      <c r="AR187" s="187">
        <f t="shared" si="188"/>
        <v>0</v>
      </c>
      <c r="AS187" s="183">
        <f t="shared" si="189"/>
        <v>0</v>
      </c>
      <c r="AT187" s="183">
        <f t="shared" si="190"/>
        <v>0</v>
      </c>
      <c r="AU187" s="183">
        <f t="shared" si="191"/>
        <v>0</v>
      </c>
      <c r="AV187" s="183">
        <f t="shared" si="192"/>
        <v>0</v>
      </c>
      <c r="AW187" s="183">
        <f t="shared" si="193"/>
        <v>0</v>
      </c>
      <c r="AX187" s="183">
        <f t="shared" si="194"/>
        <v>0</v>
      </c>
      <c r="AY187" s="183">
        <f t="shared" si="195"/>
        <v>0</v>
      </c>
      <c r="AZ187" s="183">
        <f t="shared" si="196"/>
        <v>0</v>
      </c>
      <c r="BA187" s="183">
        <f t="shared" si="197"/>
        <v>0</v>
      </c>
      <c r="BB187" s="183">
        <f t="shared" si="198"/>
        <v>0</v>
      </c>
      <c r="BC187" s="183">
        <f t="shared" si="199"/>
        <v>0</v>
      </c>
      <c r="BD187" s="183">
        <f t="shared" si="200"/>
        <v>0</v>
      </c>
      <c r="BE187" s="183">
        <f t="shared" si="201"/>
        <v>0</v>
      </c>
      <c r="BF187" s="183">
        <f t="shared" si="202"/>
        <v>0</v>
      </c>
      <c r="BG187" s="183">
        <f t="shared" si="203"/>
        <v>0</v>
      </c>
      <c r="BH187" s="183">
        <f t="shared" si="204"/>
        <v>0</v>
      </c>
      <c r="BI187" s="159">
        <f t="shared" si="212"/>
        <v>0</v>
      </c>
      <c r="BJ187" s="46">
        <f t="shared" si="205"/>
        <v>0</v>
      </c>
    </row>
    <row r="188" spans="1:62" ht="15.75" thickBot="1">
      <c r="A188" s="81" t="s">
        <v>187</v>
      </c>
      <c r="B188" s="155" t="s">
        <v>180</v>
      </c>
      <c r="C188" s="97">
        <v>18.7</v>
      </c>
      <c r="D188" s="98">
        <v>0</v>
      </c>
      <c r="E188" s="98">
        <v>0</v>
      </c>
      <c r="F188" s="98">
        <v>0</v>
      </c>
      <c r="G188" s="98">
        <v>0</v>
      </c>
      <c r="H188" s="98">
        <v>0</v>
      </c>
      <c r="I188" s="98">
        <v>0</v>
      </c>
      <c r="J188" s="98">
        <v>0</v>
      </c>
      <c r="K188" s="98">
        <v>0</v>
      </c>
      <c r="L188" s="98">
        <v>0</v>
      </c>
      <c r="M188" s="98"/>
      <c r="N188" s="96"/>
      <c r="O188" s="96"/>
      <c r="P188" s="96"/>
      <c r="Q188" s="96"/>
      <c r="R188" s="96"/>
      <c r="S188" s="96"/>
      <c r="T188" s="96"/>
      <c r="U188" s="98">
        <f t="shared" si="186"/>
        <v>0</v>
      </c>
      <c r="V188" s="28"/>
      <c r="W188" s="81" t="s">
        <v>187</v>
      </c>
      <c r="X188" s="155" t="s">
        <v>180</v>
      </c>
      <c r="Y188" s="222">
        <f aca="true" t="shared" si="213" ref="Y188:Y199">U188</f>
        <v>0</v>
      </c>
      <c r="Z188" s="173">
        <f t="shared" si="206"/>
        <v>18.7</v>
      </c>
      <c r="AA188" s="158">
        <f t="shared" si="207"/>
        <v>0</v>
      </c>
      <c r="AB188" s="120">
        <f>ROUND(Y188/Y200%,12)</f>
        <v>0</v>
      </c>
      <c r="AC188" s="121">
        <f>ROUND(AC201*AB188%,2)</f>
        <v>0</v>
      </c>
      <c r="AD188" s="121">
        <f t="shared" si="208"/>
        <v>0</v>
      </c>
      <c r="AE188" s="174">
        <f t="shared" si="187"/>
        <v>0</v>
      </c>
      <c r="AF188" s="122">
        <f t="shared" si="209"/>
        <v>0</v>
      </c>
      <c r="AG188" s="121">
        <f>ROUND(AF188/AF200%,12)</f>
        <v>0</v>
      </c>
      <c r="AH188" s="122">
        <f>ROUND(AH201*AG188%,2)</f>
        <v>0</v>
      </c>
      <c r="AI188" s="225">
        <f t="shared" si="210"/>
        <v>0</v>
      </c>
      <c r="AJ188" s="123">
        <f t="shared" si="211"/>
        <v>0</v>
      </c>
      <c r="AP188" s="81" t="s">
        <v>187</v>
      </c>
      <c r="AQ188" s="176" t="s">
        <v>180</v>
      </c>
      <c r="AR188" s="177">
        <f t="shared" si="188"/>
        <v>0</v>
      </c>
      <c r="AS188" s="173">
        <f t="shared" si="189"/>
        <v>0</v>
      </c>
      <c r="AT188" s="173">
        <f t="shared" si="190"/>
        <v>0</v>
      </c>
      <c r="AU188" s="173">
        <f t="shared" si="191"/>
        <v>0</v>
      </c>
      <c r="AV188" s="173">
        <f t="shared" si="192"/>
        <v>0</v>
      </c>
      <c r="AW188" s="173">
        <f t="shared" si="193"/>
        <v>0</v>
      </c>
      <c r="AX188" s="173">
        <f t="shared" si="194"/>
        <v>0</v>
      </c>
      <c r="AY188" s="173">
        <f t="shared" si="195"/>
        <v>0</v>
      </c>
      <c r="AZ188" s="173">
        <f t="shared" si="196"/>
        <v>0</v>
      </c>
      <c r="BA188" s="173">
        <f t="shared" si="197"/>
        <v>0</v>
      </c>
      <c r="BB188" s="173">
        <f t="shared" si="198"/>
        <v>0</v>
      </c>
      <c r="BC188" s="173">
        <f t="shared" si="199"/>
        <v>0</v>
      </c>
      <c r="BD188" s="173">
        <f t="shared" si="200"/>
        <v>0</v>
      </c>
      <c r="BE188" s="173">
        <f t="shared" si="201"/>
        <v>0</v>
      </c>
      <c r="BF188" s="173">
        <f t="shared" si="202"/>
        <v>0</v>
      </c>
      <c r="BG188" s="173">
        <f t="shared" si="203"/>
        <v>0</v>
      </c>
      <c r="BH188" s="173">
        <f t="shared" si="204"/>
        <v>0</v>
      </c>
      <c r="BI188" s="158">
        <f t="shared" si="212"/>
        <v>0</v>
      </c>
      <c r="BJ188" s="46">
        <f t="shared" si="205"/>
        <v>0</v>
      </c>
    </row>
    <row r="189" spans="1:62" ht="15.75" thickBot="1">
      <c r="A189" s="82" t="s">
        <v>187</v>
      </c>
      <c r="B189" s="156" t="s">
        <v>181</v>
      </c>
      <c r="C189" s="97">
        <v>40.5</v>
      </c>
      <c r="D189" s="98">
        <v>0</v>
      </c>
      <c r="E189" s="98">
        <v>0</v>
      </c>
      <c r="F189" s="98">
        <v>0</v>
      </c>
      <c r="G189" s="98">
        <v>0</v>
      </c>
      <c r="H189" s="98">
        <v>0</v>
      </c>
      <c r="I189" s="98">
        <v>0</v>
      </c>
      <c r="J189" s="98">
        <v>0</v>
      </c>
      <c r="K189" s="98">
        <v>0</v>
      </c>
      <c r="L189" s="98">
        <v>0</v>
      </c>
      <c r="M189" s="98"/>
      <c r="N189" s="96"/>
      <c r="O189" s="96"/>
      <c r="P189" s="96"/>
      <c r="Q189" s="96"/>
      <c r="R189" s="96"/>
      <c r="S189" s="96"/>
      <c r="T189" s="96"/>
      <c r="U189" s="98">
        <f t="shared" si="186"/>
        <v>0</v>
      </c>
      <c r="V189" s="28"/>
      <c r="W189" s="82" t="s">
        <v>187</v>
      </c>
      <c r="X189" s="156" t="s">
        <v>181</v>
      </c>
      <c r="Y189" s="223">
        <f t="shared" si="213"/>
        <v>0</v>
      </c>
      <c r="Z189" s="178">
        <f t="shared" si="206"/>
        <v>40.5</v>
      </c>
      <c r="AA189" s="159">
        <f t="shared" si="207"/>
        <v>0</v>
      </c>
      <c r="AB189" s="124">
        <f>ROUND(Y189/Y200%,12)</f>
        <v>0</v>
      </c>
      <c r="AC189" s="103">
        <f>ROUND(AC201*AB189%,2)</f>
        <v>0</v>
      </c>
      <c r="AD189" s="103">
        <f t="shared" si="208"/>
        <v>0</v>
      </c>
      <c r="AE189" s="179">
        <f t="shared" si="187"/>
        <v>0</v>
      </c>
      <c r="AF189" s="106">
        <f t="shared" si="209"/>
        <v>0</v>
      </c>
      <c r="AG189" s="103">
        <f>ROUND(AF189/AF200%,12)</f>
        <v>0</v>
      </c>
      <c r="AH189" s="106">
        <f>ROUND(AH201*AG189%,2)</f>
        <v>0</v>
      </c>
      <c r="AI189" s="226">
        <f t="shared" si="210"/>
        <v>0</v>
      </c>
      <c r="AJ189" s="125">
        <f t="shared" si="211"/>
        <v>0</v>
      </c>
      <c r="AP189" s="82" t="s">
        <v>187</v>
      </c>
      <c r="AQ189" s="181" t="s">
        <v>181</v>
      </c>
      <c r="AR189" s="182">
        <f t="shared" si="188"/>
        <v>0</v>
      </c>
      <c r="AS189" s="178">
        <f t="shared" si="189"/>
        <v>0</v>
      </c>
      <c r="AT189" s="178">
        <f t="shared" si="190"/>
        <v>0</v>
      </c>
      <c r="AU189" s="178">
        <f t="shared" si="191"/>
        <v>0</v>
      </c>
      <c r="AV189" s="178">
        <f t="shared" si="192"/>
        <v>0</v>
      </c>
      <c r="AW189" s="178">
        <f t="shared" si="193"/>
        <v>0</v>
      </c>
      <c r="AX189" s="178">
        <f t="shared" si="194"/>
        <v>0</v>
      </c>
      <c r="AY189" s="178">
        <f t="shared" si="195"/>
        <v>0</v>
      </c>
      <c r="AZ189" s="178">
        <f t="shared" si="196"/>
        <v>0</v>
      </c>
      <c r="BA189" s="178">
        <f t="shared" si="197"/>
        <v>0</v>
      </c>
      <c r="BB189" s="178">
        <f t="shared" si="198"/>
        <v>0</v>
      </c>
      <c r="BC189" s="178">
        <f t="shared" si="199"/>
        <v>0</v>
      </c>
      <c r="BD189" s="178">
        <f t="shared" si="200"/>
        <v>0</v>
      </c>
      <c r="BE189" s="178">
        <f t="shared" si="201"/>
        <v>0</v>
      </c>
      <c r="BF189" s="178">
        <f t="shared" si="202"/>
        <v>0</v>
      </c>
      <c r="BG189" s="178">
        <f t="shared" si="203"/>
        <v>0</v>
      </c>
      <c r="BH189" s="178">
        <f t="shared" si="204"/>
        <v>0</v>
      </c>
      <c r="BI189" s="159">
        <f t="shared" si="212"/>
        <v>0</v>
      </c>
      <c r="BJ189" s="46">
        <f t="shared" si="205"/>
        <v>0</v>
      </c>
    </row>
    <row r="190" spans="1:62" ht="15.75" thickBot="1">
      <c r="A190" s="82" t="s">
        <v>187</v>
      </c>
      <c r="B190" s="156" t="s">
        <v>186</v>
      </c>
      <c r="C190" s="97">
        <v>90.5</v>
      </c>
      <c r="D190" s="98">
        <v>0</v>
      </c>
      <c r="E190" s="98">
        <v>0</v>
      </c>
      <c r="F190" s="98">
        <v>0</v>
      </c>
      <c r="G190" s="98">
        <v>0</v>
      </c>
      <c r="H190" s="98">
        <v>0</v>
      </c>
      <c r="I190" s="98">
        <v>0</v>
      </c>
      <c r="J190" s="98">
        <v>0</v>
      </c>
      <c r="K190" s="98">
        <v>0</v>
      </c>
      <c r="L190" s="98">
        <v>0</v>
      </c>
      <c r="M190" s="98"/>
      <c r="N190" s="96"/>
      <c r="O190" s="96"/>
      <c r="P190" s="96"/>
      <c r="Q190" s="96"/>
      <c r="R190" s="96"/>
      <c r="S190" s="96"/>
      <c r="T190" s="96"/>
      <c r="U190" s="98">
        <f t="shared" si="186"/>
        <v>0</v>
      </c>
      <c r="V190" s="28"/>
      <c r="W190" s="82" t="s">
        <v>187</v>
      </c>
      <c r="X190" s="156" t="s">
        <v>186</v>
      </c>
      <c r="Y190" s="223">
        <f t="shared" si="213"/>
        <v>0</v>
      </c>
      <c r="Z190" s="178">
        <f t="shared" si="206"/>
        <v>90.5</v>
      </c>
      <c r="AA190" s="159">
        <f t="shared" si="207"/>
        <v>0</v>
      </c>
      <c r="AB190" s="124">
        <f>ROUND(Y190/Y200%,12)</f>
        <v>0</v>
      </c>
      <c r="AC190" s="103">
        <f>ROUND(AC201*AB190%,2)</f>
        <v>0</v>
      </c>
      <c r="AD190" s="103">
        <f t="shared" si="208"/>
        <v>0</v>
      </c>
      <c r="AE190" s="179">
        <f t="shared" si="187"/>
        <v>0</v>
      </c>
      <c r="AF190" s="106">
        <f t="shared" si="209"/>
        <v>0</v>
      </c>
      <c r="AG190" s="103">
        <f>ROUND(AF190/AF200%,12)</f>
        <v>0</v>
      </c>
      <c r="AH190" s="106">
        <f>ROUND(AH201*AG190%,2)</f>
        <v>0</v>
      </c>
      <c r="AI190" s="226">
        <f t="shared" si="210"/>
        <v>0</v>
      </c>
      <c r="AJ190" s="125">
        <f t="shared" si="211"/>
        <v>0</v>
      </c>
      <c r="AP190" s="82" t="s">
        <v>187</v>
      </c>
      <c r="AQ190" s="181" t="s">
        <v>186</v>
      </c>
      <c r="AR190" s="182">
        <f t="shared" si="188"/>
        <v>0</v>
      </c>
      <c r="AS190" s="178">
        <f t="shared" si="189"/>
        <v>0</v>
      </c>
      <c r="AT190" s="178">
        <f t="shared" si="190"/>
        <v>0</v>
      </c>
      <c r="AU190" s="178">
        <f t="shared" si="191"/>
        <v>0</v>
      </c>
      <c r="AV190" s="178">
        <f t="shared" si="192"/>
        <v>0</v>
      </c>
      <c r="AW190" s="178">
        <f t="shared" si="193"/>
        <v>0</v>
      </c>
      <c r="AX190" s="178">
        <f t="shared" si="194"/>
        <v>0</v>
      </c>
      <c r="AY190" s="178">
        <f t="shared" si="195"/>
        <v>0</v>
      </c>
      <c r="AZ190" s="178">
        <f t="shared" si="196"/>
        <v>0</v>
      </c>
      <c r="BA190" s="178">
        <f t="shared" si="197"/>
        <v>0</v>
      </c>
      <c r="BB190" s="178">
        <f t="shared" si="198"/>
        <v>0</v>
      </c>
      <c r="BC190" s="178">
        <f t="shared" si="199"/>
        <v>0</v>
      </c>
      <c r="BD190" s="178">
        <f t="shared" si="200"/>
        <v>0</v>
      </c>
      <c r="BE190" s="178">
        <f t="shared" si="201"/>
        <v>0</v>
      </c>
      <c r="BF190" s="178">
        <f t="shared" si="202"/>
        <v>0</v>
      </c>
      <c r="BG190" s="178">
        <f t="shared" si="203"/>
        <v>0</v>
      </c>
      <c r="BH190" s="178">
        <f t="shared" si="204"/>
        <v>0</v>
      </c>
      <c r="BI190" s="159">
        <f t="shared" si="212"/>
        <v>0</v>
      </c>
      <c r="BJ190" s="46">
        <f t="shared" si="205"/>
        <v>0</v>
      </c>
    </row>
    <row r="191" spans="1:62" ht="30" thickBot="1">
      <c r="A191" s="83" t="s">
        <v>187</v>
      </c>
      <c r="B191" s="157" t="s">
        <v>189</v>
      </c>
      <c r="C191" s="97">
        <v>155.5</v>
      </c>
      <c r="D191" s="98">
        <v>0</v>
      </c>
      <c r="E191" s="98">
        <v>0</v>
      </c>
      <c r="F191" s="98">
        <v>0</v>
      </c>
      <c r="G191" s="98">
        <v>0</v>
      </c>
      <c r="H191" s="98">
        <v>0</v>
      </c>
      <c r="I191" s="98">
        <v>0</v>
      </c>
      <c r="J191" s="98">
        <v>0</v>
      </c>
      <c r="K191" s="98">
        <v>0</v>
      </c>
      <c r="L191" s="98">
        <v>0</v>
      </c>
      <c r="M191" s="98"/>
      <c r="N191" s="96"/>
      <c r="O191" s="96"/>
      <c r="P191" s="96"/>
      <c r="Q191" s="96"/>
      <c r="R191" s="96"/>
      <c r="S191" s="96"/>
      <c r="T191" s="96"/>
      <c r="U191" s="98">
        <f t="shared" si="186"/>
        <v>0</v>
      </c>
      <c r="V191" s="28"/>
      <c r="W191" s="83" t="s">
        <v>187</v>
      </c>
      <c r="X191" s="157" t="s">
        <v>189</v>
      </c>
      <c r="Y191" s="224">
        <f t="shared" si="213"/>
        <v>0</v>
      </c>
      <c r="Z191" s="183">
        <f t="shared" si="206"/>
        <v>155.5</v>
      </c>
      <c r="AA191" s="160">
        <f t="shared" si="207"/>
        <v>0</v>
      </c>
      <c r="AB191" s="126">
        <f>ROUND(Y191/Y200%,12)</f>
        <v>0</v>
      </c>
      <c r="AC191" s="127">
        <f>ROUND(AC201*AB191%,2)</f>
        <v>0</v>
      </c>
      <c r="AD191" s="127">
        <f t="shared" si="208"/>
        <v>0</v>
      </c>
      <c r="AE191" s="184">
        <f t="shared" si="187"/>
        <v>0</v>
      </c>
      <c r="AF191" s="128">
        <f t="shared" si="209"/>
        <v>0</v>
      </c>
      <c r="AG191" s="127">
        <f>ROUND(AF191/AF200%,12)</f>
        <v>0</v>
      </c>
      <c r="AH191" s="128">
        <f>ROUND(AH201*AG191%,2)</f>
        <v>0</v>
      </c>
      <c r="AI191" s="227">
        <f t="shared" si="210"/>
        <v>0</v>
      </c>
      <c r="AJ191" s="129">
        <f t="shared" si="211"/>
        <v>0</v>
      </c>
      <c r="AP191" s="83" t="s">
        <v>187</v>
      </c>
      <c r="AQ191" s="186" t="s">
        <v>189</v>
      </c>
      <c r="AR191" s="187">
        <f t="shared" si="188"/>
        <v>0</v>
      </c>
      <c r="AS191" s="183">
        <f t="shared" si="189"/>
        <v>0</v>
      </c>
      <c r="AT191" s="183">
        <f t="shared" si="190"/>
        <v>0</v>
      </c>
      <c r="AU191" s="183">
        <f t="shared" si="191"/>
        <v>0</v>
      </c>
      <c r="AV191" s="183">
        <f t="shared" si="192"/>
        <v>0</v>
      </c>
      <c r="AW191" s="183">
        <f t="shared" si="193"/>
        <v>0</v>
      </c>
      <c r="AX191" s="183">
        <f t="shared" si="194"/>
        <v>0</v>
      </c>
      <c r="AY191" s="183">
        <f t="shared" si="195"/>
        <v>0</v>
      </c>
      <c r="AZ191" s="183">
        <f t="shared" si="196"/>
        <v>0</v>
      </c>
      <c r="BA191" s="183">
        <f t="shared" si="197"/>
        <v>0</v>
      </c>
      <c r="BB191" s="183">
        <f t="shared" si="198"/>
        <v>0</v>
      </c>
      <c r="BC191" s="183">
        <f t="shared" si="199"/>
        <v>0</v>
      </c>
      <c r="BD191" s="183">
        <f t="shared" si="200"/>
        <v>0</v>
      </c>
      <c r="BE191" s="183">
        <f t="shared" si="201"/>
        <v>0</v>
      </c>
      <c r="BF191" s="183">
        <f t="shared" si="202"/>
        <v>0</v>
      </c>
      <c r="BG191" s="183">
        <f t="shared" si="203"/>
        <v>0</v>
      </c>
      <c r="BH191" s="183">
        <f t="shared" si="204"/>
        <v>0</v>
      </c>
      <c r="BI191" s="159">
        <f t="shared" si="212"/>
        <v>0</v>
      </c>
      <c r="BJ191" s="46">
        <f t="shared" si="205"/>
        <v>0</v>
      </c>
    </row>
    <row r="192" spans="1:62" ht="15.75" thickBot="1">
      <c r="A192" s="81" t="s">
        <v>187</v>
      </c>
      <c r="B192" s="155" t="s">
        <v>184</v>
      </c>
      <c r="C192" s="97">
        <v>18.7</v>
      </c>
      <c r="D192" s="98">
        <v>0</v>
      </c>
      <c r="E192" s="98">
        <v>0</v>
      </c>
      <c r="F192" s="98">
        <v>0</v>
      </c>
      <c r="G192" s="98">
        <v>0</v>
      </c>
      <c r="H192" s="98">
        <v>0</v>
      </c>
      <c r="I192" s="98">
        <v>0</v>
      </c>
      <c r="J192" s="98">
        <v>0</v>
      </c>
      <c r="K192" s="98">
        <v>0</v>
      </c>
      <c r="L192" s="98">
        <v>0</v>
      </c>
      <c r="M192" s="98"/>
      <c r="N192" s="96"/>
      <c r="O192" s="96"/>
      <c r="P192" s="96"/>
      <c r="Q192" s="96"/>
      <c r="R192" s="96"/>
      <c r="S192" s="96"/>
      <c r="T192" s="96"/>
      <c r="U192" s="98">
        <f t="shared" si="186"/>
        <v>0</v>
      </c>
      <c r="V192" s="28"/>
      <c r="W192" s="81" t="s">
        <v>187</v>
      </c>
      <c r="X192" s="155" t="s">
        <v>184</v>
      </c>
      <c r="Y192" s="222">
        <f t="shared" si="213"/>
        <v>0</v>
      </c>
      <c r="Z192" s="173">
        <f t="shared" si="206"/>
        <v>18.7</v>
      </c>
      <c r="AA192" s="158">
        <f t="shared" si="207"/>
        <v>0</v>
      </c>
      <c r="AB192" s="120">
        <f>ROUND(Y192/Y200%,12)</f>
        <v>0</v>
      </c>
      <c r="AC192" s="121">
        <f>ROUND(AC201*AB192%,2)</f>
        <v>0</v>
      </c>
      <c r="AD192" s="121">
        <f t="shared" si="208"/>
        <v>0</v>
      </c>
      <c r="AE192" s="174">
        <f>IF(AC192=0,0,ROUND(AD192/Y192,12))</f>
        <v>0</v>
      </c>
      <c r="AF192" s="122">
        <f t="shared" si="209"/>
        <v>0</v>
      </c>
      <c r="AG192" s="121">
        <f>ROUND(AF192/AF200%,12)</f>
        <v>0</v>
      </c>
      <c r="AH192" s="122">
        <f>ROUND(AH201*AG192%,2)</f>
        <v>0</v>
      </c>
      <c r="AI192" s="225">
        <f t="shared" si="210"/>
        <v>0</v>
      </c>
      <c r="AJ192" s="123">
        <f t="shared" si="211"/>
        <v>0</v>
      </c>
      <c r="AP192" s="81" t="s">
        <v>187</v>
      </c>
      <c r="AQ192" s="176" t="s">
        <v>184</v>
      </c>
      <c r="AR192" s="177">
        <f t="shared" si="188"/>
        <v>0</v>
      </c>
      <c r="AS192" s="173">
        <f t="shared" si="189"/>
        <v>0</v>
      </c>
      <c r="AT192" s="173">
        <f t="shared" si="190"/>
        <v>0</v>
      </c>
      <c r="AU192" s="173">
        <f t="shared" si="191"/>
        <v>0</v>
      </c>
      <c r="AV192" s="173">
        <f t="shared" si="192"/>
        <v>0</v>
      </c>
      <c r="AW192" s="173">
        <f t="shared" si="193"/>
        <v>0</v>
      </c>
      <c r="AX192" s="173">
        <f t="shared" si="194"/>
        <v>0</v>
      </c>
      <c r="AY192" s="173">
        <f t="shared" si="195"/>
        <v>0</v>
      </c>
      <c r="AZ192" s="173">
        <f t="shared" si="196"/>
        <v>0</v>
      </c>
      <c r="BA192" s="173">
        <f t="shared" si="197"/>
        <v>0</v>
      </c>
      <c r="BB192" s="173">
        <f t="shared" si="198"/>
        <v>0</v>
      </c>
      <c r="BC192" s="173">
        <f t="shared" si="199"/>
        <v>0</v>
      </c>
      <c r="BD192" s="173">
        <f t="shared" si="200"/>
        <v>0</v>
      </c>
      <c r="BE192" s="173">
        <f t="shared" si="201"/>
        <v>0</v>
      </c>
      <c r="BF192" s="173">
        <f t="shared" si="202"/>
        <v>0</v>
      </c>
      <c r="BG192" s="173">
        <f t="shared" si="203"/>
        <v>0</v>
      </c>
      <c r="BH192" s="173">
        <f t="shared" si="204"/>
        <v>0</v>
      </c>
      <c r="BI192" s="158">
        <f t="shared" si="212"/>
        <v>0</v>
      </c>
      <c r="BJ192" s="46">
        <f t="shared" si="205"/>
        <v>0</v>
      </c>
    </row>
    <row r="193" spans="1:62" ht="15.75" thickBot="1">
      <c r="A193" s="82" t="s">
        <v>187</v>
      </c>
      <c r="B193" s="156" t="s">
        <v>185</v>
      </c>
      <c r="C193" s="97">
        <v>40.5</v>
      </c>
      <c r="D193" s="98">
        <v>0</v>
      </c>
      <c r="E193" s="98">
        <v>0</v>
      </c>
      <c r="F193" s="98">
        <v>0</v>
      </c>
      <c r="G193" s="98">
        <v>0</v>
      </c>
      <c r="H193" s="98">
        <v>0</v>
      </c>
      <c r="I193" s="98">
        <v>0</v>
      </c>
      <c r="J193" s="98">
        <v>0</v>
      </c>
      <c r="K193" s="98">
        <v>0</v>
      </c>
      <c r="L193" s="98">
        <v>0</v>
      </c>
      <c r="M193" s="98"/>
      <c r="N193" s="96"/>
      <c r="O193" s="96"/>
      <c r="P193" s="96"/>
      <c r="Q193" s="96"/>
      <c r="R193" s="96"/>
      <c r="S193" s="96"/>
      <c r="T193" s="96"/>
      <c r="U193" s="98">
        <f t="shared" si="186"/>
        <v>0</v>
      </c>
      <c r="V193" s="28"/>
      <c r="W193" s="82" t="s">
        <v>187</v>
      </c>
      <c r="X193" s="156" t="s">
        <v>185</v>
      </c>
      <c r="Y193" s="223">
        <f t="shared" si="213"/>
        <v>0</v>
      </c>
      <c r="Z193" s="178">
        <f t="shared" si="206"/>
        <v>40.5</v>
      </c>
      <c r="AA193" s="159">
        <f t="shared" si="207"/>
        <v>0</v>
      </c>
      <c r="AB193" s="124">
        <f>ROUND(Y193/Y200%,12)</f>
        <v>0</v>
      </c>
      <c r="AC193" s="103">
        <f>ROUND(AC201*AB193%,2)</f>
        <v>0</v>
      </c>
      <c r="AD193" s="103">
        <f t="shared" si="208"/>
        <v>0</v>
      </c>
      <c r="AE193" s="179">
        <f aca="true" t="shared" si="214" ref="AE193:AE199">IF(AC193=0,0,ROUND(AD193/Y193,12))</f>
        <v>0</v>
      </c>
      <c r="AF193" s="106">
        <f t="shared" si="209"/>
        <v>0</v>
      </c>
      <c r="AG193" s="103">
        <f>ROUND(AF193/AF200%,12)</f>
        <v>0</v>
      </c>
      <c r="AH193" s="106">
        <f>ROUND(AH201*AG193%,2)</f>
        <v>0</v>
      </c>
      <c r="AI193" s="226">
        <f t="shared" si="210"/>
        <v>0</v>
      </c>
      <c r="AJ193" s="125">
        <f t="shared" si="211"/>
        <v>0</v>
      </c>
      <c r="AP193" s="82" t="s">
        <v>187</v>
      </c>
      <c r="AQ193" s="181" t="s">
        <v>185</v>
      </c>
      <c r="AR193" s="182">
        <f t="shared" si="188"/>
        <v>0</v>
      </c>
      <c r="AS193" s="178">
        <f t="shared" si="189"/>
        <v>0</v>
      </c>
      <c r="AT193" s="178">
        <f t="shared" si="190"/>
        <v>0</v>
      </c>
      <c r="AU193" s="178">
        <f t="shared" si="191"/>
        <v>0</v>
      </c>
      <c r="AV193" s="178">
        <f t="shared" si="192"/>
        <v>0</v>
      </c>
      <c r="AW193" s="178">
        <f t="shared" si="193"/>
        <v>0</v>
      </c>
      <c r="AX193" s="178">
        <f t="shared" si="194"/>
        <v>0</v>
      </c>
      <c r="AY193" s="178">
        <f t="shared" si="195"/>
        <v>0</v>
      </c>
      <c r="AZ193" s="178">
        <f t="shared" si="196"/>
        <v>0</v>
      </c>
      <c r="BA193" s="178">
        <f t="shared" si="197"/>
        <v>0</v>
      </c>
      <c r="BB193" s="178">
        <f t="shared" si="198"/>
        <v>0</v>
      </c>
      <c r="BC193" s="178">
        <f t="shared" si="199"/>
        <v>0</v>
      </c>
      <c r="BD193" s="178">
        <f t="shared" si="200"/>
        <v>0</v>
      </c>
      <c r="BE193" s="178">
        <f t="shared" si="201"/>
        <v>0</v>
      </c>
      <c r="BF193" s="178">
        <f t="shared" si="202"/>
        <v>0</v>
      </c>
      <c r="BG193" s="178">
        <f t="shared" si="203"/>
        <v>0</v>
      </c>
      <c r="BH193" s="178">
        <f t="shared" si="204"/>
        <v>0</v>
      </c>
      <c r="BI193" s="159">
        <f t="shared" si="212"/>
        <v>0</v>
      </c>
      <c r="BJ193" s="46">
        <f t="shared" si="205"/>
        <v>0</v>
      </c>
    </row>
    <row r="194" spans="1:62" ht="15.75" thickBot="1">
      <c r="A194" s="82" t="s">
        <v>187</v>
      </c>
      <c r="B194" s="156" t="s">
        <v>183</v>
      </c>
      <c r="C194" s="97">
        <v>90.5</v>
      </c>
      <c r="D194" s="98">
        <v>0</v>
      </c>
      <c r="E194" s="98">
        <v>0</v>
      </c>
      <c r="F194" s="98">
        <v>0</v>
      </c>
      <c r="G194" s="98">
        <v>0</v>
      </c>
      <c r="H194" s="98">
        <v>0</v>
      </c>
      <c r="I194" s="98">
        <v>0</v>
      </c>
      <c r="J194" s="98">
        <v>0</v>
      </c>
      <c r="K194" s="98">
        <v>0</v>
      </c>
      <c r="L194" s="98">
        <v>0</v>
      </c>
      <c r="M194" s="98"/>
      <c r="N194" s="96"/>
      <c r="O194" s="96"/>
      <c r="P194" s="96"/>
      <c r="Q194" s="96"/>
      <c r="R194" s="96"/>
      <c r="S194" s="96"/>
      <c r="T194" s="96"/>
      <c r="U194" s="98">
        <f t="shared" si="186"/>
        <v>0</v>
      </c>
      <c r="V194" s="28"/>
      <c r="W194" s="82" t="s">
        <v>187</v>
      </c>
      <c r="X194" s="156" t="s">
        <v>183</v>
      </c>
      <c r="Y194" s="223">
        <f t="shared" si="213"/>
        <v>0</v>
      </c>
      <c r="Z194" s="178">
        <f t="shared" si="206"/>
        <v>90.5</v>
      </c>
      <c r="AA194" s="159">
        <f t="shared" si="207"/>
        <v>0</v>
      </c>
      <c r="AB194" s="124">
        <f>ROUND(Y194/Y200%,12)</f>
        <v>0</v>
      </c>
      <c r="AC194" s="103">
        <f>ROUND(AC201*AB194%,2)</f>
        <v>0</v>
      </c>
      <c r="AD194" s="103">
        <f t="shared" si="208"/>
        <v>0</v>
      </c>
      <c r="AE194" s="179">
        <f t="shared" si="214"/>
        <v>0</v>
      </c>
      <c r="AF194" s="106">
        <f t="shared" si="209"/>
        <v>0</v>
      </c>
      <c r="AG194" s="103">
        <f>ROUND(AF194/AF200%,12)</f>
        <v>0</v>
      </c>
      <c r="AH194" s="106">
        <f>ROUND(AH201*AG194%,2)</f>
        <v>0</v>
      </c>
      <c r="AI194" s="226">
        <f t="shared" si="210"/>
        <v>0</v>
      </c>
      <c r="AJ194" s="125">
        <f t="shared" si="211"/>
        <v>0</v>
      </c>
      <c r="AP194" s="82" t="s">
        <v>187</v>
      </c>
      <c r="AQ194" s="181" t="s">
        <v>183</v>
      </c>
      <c r="AR194" s="182">
        <f t="shared" si="188"/>
        <v>0</v>
      </c>
      <c r="AS194" s="178">
        <f t="shared" si="189"/>
        <v>0</v>
      </c>
      <c r="AT194" s="178">
        <f t="shared" si="190"/>
        <v>0</v>
      </c>
      <c r="AU194" s="178">
        <f t="shared" si="191"/>
        <v>0</v>
      </c>
      <c r="AV194" s="178">
        <f t="shared" si="192"/>
        <v>0</v>
      </c>
      <c r="AW194" s="178">
        <f t="shared" si="193"/>
        <v>0</v>
      </c>
      <c r="AX194" s="178">
        <f t="shared" si="194"/>
        <v>0</v>
      </c>
      <c r="AY194" s="178">
        <f t="shared" si="195"/>
        <v>0</v>
      </c>
      <c r="AZ194" s="178">
        <f t="shared" si="196"/>
        <v>0</v>
      </c>
      <c r="BA194" s="178">
        <f t="shared" si="197"/>
        <v>0</v>
      </c>
      <c r="BB194" s="178">
        <f t="shared" si="198"/>
        <v>0</v>
      </c>
      <c r="BC194" s="178">
        <f t="shared" si="199"/>
        <v>0</v>
      </c>
      <c r="BD194" s="178">
        <f t="shared" si="200"/>
        <v>0</v>
      </c>
      <c r="BE194" s="178">
        <f t="shared" si="201"/>
        <v>0</v>
      </c>
      <c r="BF194" s="178">
        <f t="shared" si="202"/>
        <v>0</v>
      </c>
      <c r="BG194" s="178">
        <f t="shared" si="203"/>
        <v>0</v>
      </c>
      <c r="BH194" s="178">
        <f t="shared" si="204"/>
        <v>0</v>
      </c>
      <c r="BI194" s="159">
        <f t="shared" si="212"/>
        <v>0</v>
      </c>
      <c r="BJ194" s="46">
        <f t="shared" si="205"/>
        <v>0</v>
      </c>
    </row>
    <row r="195" spans="1:62" ht="15.75" thickBot="1">
      <c r="A195" s="83" t="s">
        <v>187</v>
      </c>
      <c r="B195" s="157" t="s">
        <v>182</v>
      </c>
      <c r="C195" s="97">
        <v>155.5</v>
      </c>
      <c r="D195" s="98">
        <v>0</v>
      </c>
      <c r="E195" s="98">
        <v>0</v>
      </c>
      <c r="F195" s="98">
        <v>0</v>
      </c>
      <c r="G195" s="98">
        <v>0</v>
      </c>
      <c r="H195" s="98">
        <v>0</v>
      </c>
      <c r="I195" s="98">
        <v>0</v>
      </c>
      <c r="J195" s="98">
        <v>0</v>
      </c>
      <c r="K195" s="98">
        <v>0</v>
      </c>
      <c r="L195" s="98">
        <v>0</v>
      </c>
      <c r="M195" s="98"/>
      <c r="N195" s="96"/>
      <c r="O195" s="96"/>
      <c r="P195" s="96"/>
      <c r="Q195" s="96"/>
      <c r="R195" s="96"/>
      <c r="S195" s="96"/>
      <c r="T195" s="96"/>
      <c r="U195" s="98">
        <f t="shared" si="186"/>
        <v>0</v>
      </c>
      <c r="V195" s="28"/>
      <c r="W195" s="83" t="s">
        <v>187</v>
      </c>
      <c r="X195" s="157" t="s">
        <v>182</v>
      </c>
      <c r="Y195" s="224">
        <f t="shared" si="213"/>
        <v>0</v>
      </c>
      <c r="Z195" s="183">
        <f t="shared" si="206"/>
        <v>155.5</v>
      </c>
      <c r="AA195" s="160">
        <f t="shared" si="207"/>
        <v>0</v>
      </c>
      <c r="AB195" s="126">
        <f>ROUND(Y195/Y200%,12)</f>
        <v>0</v>
      </c>
      <c r="AC195" s="127">
        <f>ROUND(AC201*AB195%,2)</f>
        <v>0</v>
      </c>
      <c r="AD195" s="127">
        <f t="shared" si="208"/>
        <v>0</v>
      </c>
      <c r="AE195" s="184">
        <f t="shared" si="214"/>
        <v>0</v>
      </c>
      <c r="AF195" s="128">
        <f t="shared" si="209"/>
        <v>0</v>
      </c>
      <c r="AG195" s="127">
        <f>ROUND(AF195/AF200%,12)</f>
        <v>0</v>
      </c>
      <c r="AH195" s="128">
        <f>ROUND(AH201*AG195%,2)</f>
        <v>0</v>
      </c>
      <c r="AI195" s="227">
        <f t="shared" si="210"/>
        <v>0</v>
      </c>
      <c r="AJ195" s="129">
        <f t="shared" si="211"/>
        <v>0</v>
      </c>
      <c r="AP195" s="83" t="s">
        <v>187</v>
      </c>
      <c r="AQ195" s="186" t="s">
        <v>182</v>
      </c>
      <c r="AR195" s="187">
        <f t="shared" si="188"/>
        <v>0</v>
      </c>
      <c r="AS195" s="183">
        <f t="shared" si="189"/>
        <v>0</v>
      </c>
      <c r="AT195" s="183">
        <f t="shared" si="190"/>
        <v>0</v>
      </c>
      <c r="AU195" s="183">
        <f t="shared" si="191"/>
        <v>0</v>
      </c>
      <c r="AV195" s="183">
        <f t="shared" si="192"/>
        <v>0</v>
      </c>
      <c r="AW195" s="183">
        <f t="shared" si="193"/>
        <v>0</v>
      </c>
      <c r="AX195" s="183">
        <f t="shared" si="194"/>
        <v>0</v>
      </c>
      <c r="AY195" s="183">
        <f t="shared" si="195"/>
        <v>0</v>
      </c>
      <c r="AZ195" s="183">
        <f t="shared" si="196"/>
        <v>0</v>
      </c>
      <c r="BA195" s="183">
        <f t="shared" si="197"/>
        <v>0</v>
      </c>
      <c r="BB195" s="183">
        <f t="shared" si="198"/>
        <v>0</v>
      </c>
      <c r="BC195" s="183">
        <f t="shared" si="199"/>
        <v>0</v>
      </c>
      <c r="BD195" s="183">
        <f t="shared" si="200"/>
        <v>0</v>
      </c>
      <c r="BE195" s="183">
        <f t="shared" si="201"/>
        <v>0</v>
      </c>
      <c r="BF195" s="183">
        <f t="shared" si="202"/>
        <v>0</v>
      </c>
      <c r="BG195" s="183">
        <f t="shared" si="203"/>
        <v>0</v>
      </c>
      <c r="BH195" s="183">
        <f t="shared" si="204"/>
        <v>0</v>
      </c>
      <c r="BI195" s="159">
        <f t="shared" si="212"/>
        <v>0</v>
      </c>
      <c r="BJ195" s="46">
        <f t="shared" si="205"/>
        <v>0</v>
      </c>
    </row>
    <row r="196" spans="1:62" ht="15.75" thickBot="1">
      <c r="A196" s="81" t="s">
        <v>188</v>
      </c>
      <c r="B196" s="155" t="s">
        <v>184</v>
      </c>
      <c r="C196" s="97">
        <v>18.7</v>
      </c>
      <c r="D196" s="98">
        <v>6997.801</v>
      </c>
      <c r="E196" s="98">
        <v>2646.15</v>
      </c>
      <c r="F196" s="98">
        <v>19357.995</v>
      </c>
      <c r="G196" s="98">
        <v>8819.828</v>
      </c>
      <c r="H196" s="98">
        <v>0</v>
      </c>
      <c r="I196" s="98">
        <v>0</v>
      </c>
      <c r="J196" s="98">
        <v>8175.506</v>
      </c>
      <c r="K196" s="98">
        <v>3091.488</v>
      </c>
      <c r="L196" s="98">
        <v>1518.324</v>
      </c>
      <c r="M196" s="98"/>
      <c r="N196" s="96"/>
      <c r="O196" s="96"/>
      <c r="P196" s="96"/>
      <c r="Q196" s="96"/>
      <c r="R196" s="96"/>
      <c r="S196" s="96"/>
      <c r="T196" s="96"/>
      <c r="U196" s="98">
        <f t="shared" si="186"/>
        <v>50607.092</v>
      </c>
      <c r="V196" s="28"/>
      <c r="W196" s="81" t="s">
        <v>188</v>
      </c>
      <c r="X196" s="155" t="s">
        <v>184</v>
      </c>
      <c r="Y196" s="222">
        <f t="shared" si="213"/>
        <v>50607.092</v>
      </c>
      <c r="Z196" s="173">
        <f t="shared" si="206"/>
        <v>18.7</v>
      </c>
      <c r="AA196" s="158">
        <f t="shared" si="207"/>
        <v>946352.62</v>
      </c>
      <c r="AB196" s="120">
        <f>ROUND(Y196/Y200%,12)</f>
        <v>33.04537791247</v>
      </c>
      <c r="AC196" s="121">
        <f>ROUND(AC201*AB196%,2)</f>
        <v>57994.64</v>
      </c>
      <c r="AD196" s="121">
        <f t="shared" si="208"/>
        <v>888357.98</v>
      </c>
      <c r="AE196" s="174">
        <f t="shared" si="214"/>
        <v>17.554021479835</v>
      </c>
      <c r="AF196" s="122">
        <f t="shared" si="209"/>
        <v>888357.98</v>
      </c>
      <c r="AG196" s="121">
        <f>ROUND(AF196/AF200%,12)</f>
        <v>14.760432490163</v>
      </c>
      <c r="AH196" s="122">
        <f>ROUND(AH201*AG196%,2)</f>
        <v>526831.86</v>
      </c>
      <c r="AI196" s="225">
        <f t="shared" si="210"/>
        <v>10.410237758771</v>
      </c>
      <c r="AJ196" s="123">
        <f t="shared" si="211"/>
        <v>526831.86</v>
      </c>
      <c r="AP196" s="81" t="s">
        <v>188</v>
      </c>
      <c r="AQ196" s="176" t="s">
        <v>184</v>
      </c>
      <c r="AR196" s="177">
        <f t="shared" si="188"/>
        <v>6997.801</v>
      </c>
      <c r="AS196" s="173">
        <f t="shared" si="189"/>
        <v>2646.15</v>
      </c>
      <c r="AT196" s="173">
        <f t="shared" si="190"/>
        <v>19357.995</v>
      </c>
      <c r="AU196" s="173">
        <f t="shared" si="191"/>
        <v>8819.828</v>
      </c>
      <c r="AV196" s="173">
        <f t="shared" si="192"/>
        <v>0</v>
      </c>
      <c r="AW196" s="173">
        <f t="shared" si="193"/>
        <v>0</v>
      </c>
      <c r="AX196" s="173">
        <f t="shared" si="194"/>
        <v>8175.506</v>
      </c>
      <c r="AY196" s="173">
        <f t="shared" si="195"/>
        <v>3091.488</v>
      </c>
      <c r="AZ196" s="173">
        <f t="shared" si="196"/>
        <v>1518.324</v>
      </c>
      <c r="BA196" s="173">
        <f t="shared" si="197"/>
        <v>0</v>
      </c>
      <c r="BB196" s="173">
        <f t="shared" si="198"/>
        <v>0</v>
      </c>
      <c r="BC196" s="173">
        <f t="shared" si="199"/>
        <v>0</v>
      </c>
      <c r="BD196" s="173">
        <f t="shared" si="200"/>
        <v>0</v>
      </c>
      <c r="BE196" s="173">
        <f t="shared" si="201"/>
        <v>0</v>
      </c>
      <c r="BF196" s="173">
        <f t="shared" si="202"/>
        <v>0</v>
      </c>
      <c r="BG196" s="173">
        <f t="shared" si="203"/>
        <v>0</v>
      </c>
      <c r="BH196" s="173">
        <f t="shared" si="204"/>
        <v>0</v>
      </c>
      <c r="BI196" s="158">
        <f t="shared" si="212"/>
        <v>50607.092</v>
      </c>
      <c r="BJ196" s="46">
        <f t="shared" si="205"/>
        <v>0</v>
      </c>
    </row>
    <row r="197" spans="1:62" ht="15.75" thickBot="1">
      <c r="A197" s="82" t="s">
        <v>188</v>
      </c>
      <c r="B197" s="156" t="s">
        <v>185</v>
      </c>
      <c r="C197" s="97">
        <v>40.5</v>
      </c>
      <c r="D197" s="98">
        <v>2685.38</v>
      </c>
      <c r="E197" s="98">
        <v>1015.45</v>
      </c>
      <c r="F197" s="98">
        <v>33231.9884</v>
      </c>
      <c r="G197" s="98">
        <v>15987.13</v>
      </c>
      <c r="H197" s="98">
        <v>0</v>
      </c>
      <c r="I197" s="98">
        <v>0</v>
      </c>
      <c r="J197" s="98">
        <v>17724.87</v>
      </c>
      <c r="K197" s="98">
        <v>6702.488</v>
      </c>
      <c r="L197" s="98">
        <v>3291.796</v>
      </c>
      <c r="M197" s="98"/>
      <c r="N197" s="96"/>
      <c r="O197" s="96"/>
      <c r="P197" s="96"/>
      <c r="Q197" s="96"/>
      <c r="R197" s="96"/>
      <c r="S197" s="96"/>
      <c r="T197" s="96"/>
      <c r="U197" s="98">
        <f t="shared" si="186"/>
        <v>80639.1024</v>
      </c>
      <c r="V197" s="28"/>
      <c r="W197" s="82" t="s">
        <v>188</v>
      </c>
      <c r="X197" s="156" t="s">
        <v>185</v>
      </c>
      <c r="Y197" s="223">
        <f t="shared" si="213"/>
        <v>80639.1024</v>
      </c>
      <c r="Z197" s="178">
        <f t="shared" si="206"/>
        <v>40.5</v>
      </c>
      <c r="AA197" s="159">
        <f t="shared" si="207"/>
        <v>3265883.65</v>
      </c>
      <c r="AB197" s="124">
        <f>ROUND(Y197/Y200%,12)</f>
        <v>52.655655719763</v>
      </c>
      <c r="AC197" s="103">
        <f>ROUND(AC201*AB197%,2)</f>
        <v>92410.68</v>
      </c>
      <c r="AD197" s="103">
        <f t="shared" si="208"/>
        <v>3173472.9699999997</v>
      </c>
      <c r="AE197" s="179">
        <f t="shared" si="214"/>
        <v>39.354021505081</v>
      </c>
      <c r="AF197" s="106">
        <f t="shared" si="209"/>
        <v>3173472.97</v>
      </c>
      <c r="AG197" s="103">
        <f>ROUND(AF197/AF200%,12)</f>
        <v>52.728556041159</v>
      </c>
      <c r="AH197" s="106">
        <f>ROUND(AH201*AG197%,2)</f>
        <v>1881996.58</v>
      </c>
      <c r="AI197" s="226">
        <f t="shared" si="210"/>
        <v>23.338511019934</v>
      </c>
      <c r="AJ197" s="125">
        <f t="shared" si="211"/>
        <v>1881996.58</v>
      </c>
      <c r="AP197" s="82" t="s">
        <v>188</v>
      </c>
      <c r="AQ197" s="181" t="s">
        <v>185</v>
      </c>
      <c r="AR197" s="182">
        <f t="shared" si="188"/>
        <v>2685.38</v>
      </c>
      <c r="AS197" s="178">
        <f t="shared" si="189"/>
        <v>1015.45</v>
      </c>
      <c r="AT197" s="178">
        <f t="shared" si="190"/>
        <v>33231.9884</v>
      </c>
      <c r="AU197" s="178">
        <f t="shared" si="191"/>
        <v>15987.13</v>
      </c>
      <c r="AV197" s="178">
        <f t="shared" si="192"/>
        <v>0</v>
      </c>
      <c r="AW197" s="178">
        <f t="shared" si="193"/>
        <v>0</v>
      </c>
      <c r="AX197" s="178">
        <f t="shared" si="194"/>
        <v>17724.87</v>
      </c>
      <c r="AY197" s="178">
        <f t="shared" si="195"/>
        <v>6702.488</v>
      </c>
      <c r="AZ197" s="178">
        <f t="shared" si="196"/>
        <v>3291.796</v>
      </c>
      <c r="BA197" s="178">
        <f t="shared" si="197"/>
        <v>0</v>
      </c>
      <c r="BB197" s="178">
        <f t="shared" si="198"/>
        <v>0</v>
      </c>
      <c r="BC197" s="178">
        <f t="shared" si="199"/>
        <v>0</v>
      </c>
      <c r="BD197" s="178">
        <f t="shared" si="200"/>
        <v>0</v>
      </c>
      <c r="BE197" s="178">
        <f t="shared" si="201"/>
        <v>0</v>
      </c>
      <c r="BF197" s="178">
        <f t="shared" si="202"/>
        <v>0</v>
      </c>
      <c r="BG197" s="178">
        <f t="shared" si="203"/>
        <v>0</v>
      </c>
      <c r="BH197" s="178">
        <f t="shared" si="204"/>
        <v>0</v>
      </c>
      <c r="BI197" s="159">
        <f t="shared" si="212"/>
        <v>80639.1024</v>
      </c>
      <c r="BJ197" s="46">
        <f t="shared" si="205"/>
        <v>0</v>
      </c>
    </row>
    <row r="198" spans="1:62" ht="15.75" thickBot="1">
      <c r="A198" s="82" t="s">
        <v>188</v>
      </c>
      <c r="B198" s="156" t="s">
        <v>183</v>
      </c>
      <c r="C198" s="97">
        <v>90.5</v>
      </c>
      <c r="D198" s="98">
        <v>16.7266</v>
      </c>
      <c r="E198" s="98">
        <v>6.325</v>
      </c>
      <c r="F198" s="98">
        <v>7328.6334</v>
      </c>
      <c r="G198" s="98">
        <v>3577.833</v>
      </c>
      <c r="H198" s="98">
        <v>0</v>
      </c>
      <c r="I198" s="98">
        <v>0</v>
      </c>
      <c r="J198" s="98">
        <v>7013.767</v>
      </c>
      <c r="K198" s="98">
        <v>2652.188</v>
      </c>
      <c r="L198" s="98">
        <v>1302.57</v>
      </c>
      <c r="M198" s="98"/>
      <c r="N198" s="96"/>
      <c r="O198" s="96"/>
      <c r="P198" s="96"/>
      <c r="Q198" s="96"/>
      <c r="R198" s="96"/>
      <c r="S198" s="96"/>
      <c r="T198" s="96"/>
      <c r="U198" s="98">
        <f t="shared" si="186"/>
        <v>21898.042999999998</v>
      </c>
      <c r="V198" s="28"/>
      <c r="W198" s="82" t="s">
        <v>188</v>
      </c>
      <c r="X198" s="156" t="s">
        <v>183</v>
      </c>
      <c r="Y198" s="223">
        <f t="shared" si="213"/>
        <v>21898.042999999998</v>
      </c>
      <c r="Z198" s="178">
        <f t="shared" si="206"/>
        <v>90.5</v>
      </c>
      <c r="AA198" s="159">
        <f t="shared" si="207"/>
        <v>1981772.89</v>
      </c>
      <c r="AB198" s="124">
        <f>ROUND(Y198/Y200%,12)</f>
        <v>14.298966367768</v>
      </c>
      <c r="AC198" s="103">
        <f>ROUND(AC201*AB198%,2)</f>
        <v>25094.69</v>
      </c>
      <c r="AD198" s="103">
        <f t="shared" si="208"/>
        <v>1956678.2</v>
      </c>
      <c r="AE198" s="179">
        <f t="shared" si="214"/>
        <v>89.354021270303</v>
      </c>
      <c r="AF198" s="106">
        <f t="shared" si="209"/>
        <v>1956678.2</v>
      </c>
      <c r="AG198" s="103">
        <f>ROUND(AF198/AF200%,12)</f>
        <v>32.511011468679</v>
      </c>
      <c r="AH198" s="106">
        <f>ROUND(AH201*AG198%,2)</f>
        <v>1160388.55</v>
      </c>
      <c r="AI198" s="226">
        <f t="shared" si="210"/>
        <v>52.990513809841</v>
      </c>
      <c r="AJ198" s="125">
        <f t="shared" si="211"/>
        <v>1160388.55</v>
      </c>
      <c r="AP198" s="82" t="s">
        <v>188</v>
      </c>
      <c r="AQ198" s="181" t="s">
        <v>183</v>
      </c>
      <c r="AR198" s="182">
        <f t="shared" si="188"/>
        <v>16.7266</v>
      </c>
      <c r="AS198" s="178">
        <f t="shared" si="189"/>
        <v>6.325</v>
      </c>
      <c r="AT198" s="178">
        <f t="shared" si="190"/>
        <v>7328.6334</v>
      </c>
      <c r="AU198" s="178">
        <f t="shared" si="191"/>
        <v>3577.833</v>
      </c>
      <c r="AV198" s="178">
        <f t="shared" si="192"/>
        <v>0</v>
      </c>
      <c r="AW198" s="178">
        <f t="shared" si="193"/>
        <v>0</v>
      </c>
      <c r="AX198" s="178">
        <f t="shared" si="194"/>
        <v>7013.767</v>
      </c>
      <c r="AY198" s="178">
        <f t="shared" si="195"/>
        <v>2652.188</v>
      </c>
      <c r="AZ198" s="178">
        <f t="shared" si="196"/>
        <v>1302.57</v>
      </c>
      <c r="BA198" s="178">
        <f t="shared" si="197"/>
        <v>0</v>
      </c>
      <c r="BB198" s="178">
        <f t="shared" si="198"/>
        <v>0</v>
      </c>
      <c r="BC198" s="178">
        <f t="shared" si="199"/>
        <v>0</v>
      </c>
      <c r="BD198" s="178">
        <f t="shared" si="200"/>
        <v>0</v>
      </c>
      <c r="BE198" s="178">
        <f t="shared" si="201"/>
        <v>0</v>
      </c>
      <c r="BF198" s="178">
        <f t="shared" si="202"/>
        <v>0</v>
      </c>
      <c r="BG198" s="178">
        <f t="shared" si="203"/>
        <v>0</v>
      </c>
      <c r="BH198" s="178">
        <f t="shared" si="204"/>
        <v>0</v>
      </c>
      <c r="BI198" s="159">
        <f t="shared" si="212"/>
        <v>21898.042999999998</v>
      </c>
      <c r="BJ198" s="46">
        <f t="shared" si="205"/>
        <v>0</v>
      </c>
    </row>
    <row r="199" spans="1:62" ht="15.75" thickBot="1">
      <c r="A199" s="83" t="s">
        <v>188</v>
      </c>
      <c r="B199" s="157" t="s">
        <v>182</v>
      </c>
      <c r="C199" s="97">
        <v>155.5</v>
      </c>
      <c r="D199" s="98">
        <v>0</v>
      </c>
      <c r="E199" s="98">
        <v>0</v>
      </c>
      <c r="F199" s="98">
        <v>0</v>
      </c>
      <c r="G199" s="98">
        <v>0</v>
      </c>
      <c r="H199" s="98">
        <v>0</v>
      </c>
      <c r="I199" s="98">
        <v>0</v>
      </c>
      <c r="J199" s="98">
        <v>0</v>
      </c>
      <c r="K199" s="98">
        <v>0</v>
      </c>
      <c r="L199" s="98">
        <v>0</v>
      </c>
      <c r="M199" s="98"/>
      <c r="N199" s="96"/>
      <c r="O199" s="96"/>
      <c r="P199" s="96"/>
      <c r="Q199" s="96"/>
      <c r="R199" s="96"/>
      <c r="S199" s="96"/>
      <c r="T199" s="96"/>
      <c r="U199" s="98">
        <f t="shared" si="186"/>
        <v>0</v>
      </c>
      <c r="V199" s="28"/>
      <c r="W199" s="83" t="s">
        <v>188</v>
      </c>
      <c r="X199" s="157" t="s">
        <v>182</v>
      </c>
      <c r="Y199" s="224">
        <f t="shared" si="213"/>
        <v>0</v>
      </c>
      <c r="Z199" s="183">
        <f t="shared" si="206"/>
        <v>155.5</v>
      </c>
      <c r="AA199" s="160">
        <f t="shared" si="207"/>
        <v>0</v>
      </c>
      <c r="AB199" s="126">
        <f>ROUND(Y199/Y200%,12)</f>
        <v>0</v>
      </c>
      <c r="AC199" s="127">
        <f>ROUND(AC201*AB199%,2)</f>
        <v>0</v>
      </c>
      <c r="AD199" s="127">
        <f t="shared" si="208"/>
        <v>0</v>
      </c>
      <c r="AE199" s="184">
        <f t="shared" si="214"/>
        <v>0</v>
      </c>
      <c r="AF199" s="128">
        <f t="shared" si="209"/>
        <v>0</v>
      </c>
      <c r="AG199" s="127">
        <f>ROUND(AF199/AF200%,12)</f>
        <v>0</v>
      </c>
      <c r="AH199" s="128">
        <f>ROUND(AH201*AG199%,2)</f>
        <v>0</v>
      </c>
      <c r="AI199" s="227">
        <f t="shared" si="210"/>
        <v>0</v>
      </c>
      <c r="AJ199" s="129">
        <f t="shared" si="211"/>
        <v>0</v>
      </c>
      <c r="AP199" s="83" t="s">
        <v>188</v>
      </c>
      <c r="AQ199" s="186" t="s">
        <v>182</v>
      </c>
      <c r="AR199" s="187">
        <f t="shared" si="188"/>
        <v>0</v>
      </c>
      <c r="AS199" s="183">
        <f t="shared" si="189"/>
        <v>0</v>
      </c>
      <c r="AT199" s="183">
        <f t="shared" si="190"/>
        <v>0</v>
      </c>
      <c r="AU199" s="183">
        <f t="shared" si="191"/>
        <v>0</v>
      </c>
      <c r="AV199" s="183">
        <f t="shared" si="192"/>
        <v>0</v>
      </c>
      <c r="AW199" s="183">
        <f t="shared" si="193"/>
        <v>0</v>
      </c>
      <c r="AX199" s="183">
        <f t="shared" si="194"/>
        <v>0</v>
      </c>
      <c r="AY199" s="183">
        <f t="shared" si="195"/>
        <v>0</v>
      </c>
      <c r="AZ199" s="183">
        <f t="shared" si="196"/>
        <v>0</v>
      </c>
      <c r="BA199" s="183">
        <f t="shared" si="197"/>
        <v>0</v>
      </c>
      <c r="BB199" s="183">
        <f t="shared" si="198"/>
        <v>0</v>
      </c>
      <c r="BC199" s="183">
        <f t="shared" si="199"/>
        <v>0</v>
      </c>
      <c r="BD199" s="183">
        <f t="shared" si="200"/>
        <v>0</v>
      </c>
      <c r="BE199" s="183">
        <f t="shared" si="201"/>
        <v>0</v>
      </c>
      <c r="BF199" s="183">
        <f t="shared" si="202"/>
        <v>0</v>
      </c>
      <c r="BG199" s="183">
        <f t="shared" si="203"/>
        <v>0</v>
      </c>
      <c r="BH199" s="183">
        <f t="shared" si="204"/>
        <v>0</v>
      </c>
      <c r="BI199" s="160">
        <f t="shared" si="212"/>
        <v>0</v>
      </c>
      <c r="BJ199" s="46">
        <f t="shared" si="205"/>
        <v>0</v>
      </c>
    </row>
    <row r="200" spans="1:62" ht="15.75" thickBot="1">
      <c r="A200" s="84" t="s">
        <v>190</v>
      </c>
      <c r="B200" s="85"/>
      <c r="C200" s="96"/>
      <c r="D200" s="100">
        <f aca="true" t="shared" si="215" ref="D200:T200">SUM(D185:D199)</f>
        <v>9699.9076</v>
      </c>
      <c r="E200" s="100">
        <f t="shared" si="215"/>
        <v>3667.925</v>
      </c>
      <c r="F200" s="100">
        <f t="shared" si="215"/>
        <v>59918.616799999996</v>
      </c>
      <c r="G200" s="100">
        <f t="shared" si="215"/>
        <v>28384.790999999997</v>
      </c>
      <c r="H200" s="100">
        <f t="shared" si="215"/>
        <v>0</v>
      </c>
      <c r="I200" s="100">
        <f t="shared" si="215"/>
        <v>0</v>
      </c>
      <c r="J200" s="100">
        <f t="shared" si="215"/>
        <v>32914.143</v>
      </c>
      <c r="K200" s="100">
        <f t="shared" si="215"/>
        <v>12446.164</v>
      </c>
      <c r="L200" s="100">
        <f t="shared" si="215"/>
        <v>6112.69</v>
      </c>
      <c r="M200" s="100">
        <f t="shared" si="215"/>
        <v>0</v>
      </c>
      <c r="N200" s="100">
        <f t="shared" si="215"/>
        <v>0</v>
      </c>
      <c r="O200" s="100">
        <f t="shared" si="215"/>
        <v>0</v>
      </c>
      <c r="P200" s="100">
        <f t="shared" si="215"/>
        <v>0</v>
      </c>
      <c r="Q200" s="100">
        <f t="shared" si="215"/>
        <v>0</v>
      </c>
      <c r="R200" s="100">
        <f t="shared" si="215"/>
        <v>0</v>
      </c>
      <c r="S200" s="100">
        <f t="shared" si="215"/>
        <v>0</v>
      </c>
      <c r="T200" s="100">
        <f t="shared" si="215"/>
        <v>0</v>
      </c>
      <c r="U200" s="98">
        <f t="shared" si="186"/>
        <v>153144.23739999998</v>
      </c>
      <c r="V200" s="28"/>
      <c r="W200" s="84" t="s">
        <v>190</v>
      </c>
      <c r="X200" s="85"/>
      <c r="Y200" s="86">
        <f>SUM(Y185:Y199)</f>
        <v>153144.2374</v>
      </c>
      <c r="Z200" s="86"/>
      <c r="AA200" s="188">
        <f>SUM(AA185:AA199)</f>
        <v>6194009.159999999</v>
      </c>
      <c r="AB200" s="130">
        <f>SUM(AB185:AB199)</f>
        <v>100.000000000001</v>
      </c>
      <c r="AC200" s="86">
        <f>SUM(AC185:AC199)</f>
        <v>175500.01</v>
      </c>
      <c r="AD200" s="86">
        <f>SUM(AD185:AD199)</f>
        <v>6018509.149999999</v>
      </c>
      <c r="AE200" s="86"/>
      <c r="AF200" s="131">
        <f>SUM(AF185:AF199)</f>
        <v>6018509.15</v>
      </c>
      <c r="AG200" s="86">
        <f>SUM(AG185:AG199)</f>
        <v>100.00000000000101</v>
      </c>
      <c r="AH200" s="86">
        <f>SUM(AH185:AH199)</f>
        <v>3569216.99</v>
      </c>
      <c r="AI200" s="132"/>
      <c r="AJ200" s="133">
        <f>SUM(AJ185:AJ199)</f>
        <v>3569216.99</v>
      </c>
      <c r="AP200" s="150" t="s">
        <v>49</v>
      </c>
      <c r="AQ200" s="189"/>
      <c r="AR200" s="130">
        <f aca="true" t="shared" si="216" ref="AR200:BI200">SUM(AR185:AR199)</f>
        <v>9699.9076</v>
      </c>
      <c r="AS200" s="86">
        <f t="shared" si="216"/>
        <v>3667.925</v>
      </c>
      <c r="AT200" s="86">
        <f t="shared" si="216"/>
        <v>59918.616799999996</v>
      </c>
      <c r="AU200" s="86">
        <f t="shared" si="216"/>
        <v>28384.790999999997</v>
      </c>
      <c r="AV200" s="86">
        <f t="shared" si="216"/>
        <v>0</v>
      </c>
      <c r="AW200" s="86">
        <f t="shared" si="216"/>
        <v>0</v>
      </c>
      <c r="AX200" s="86">
        <f t="shared" si="216"/>
        <v>32914.143</v>
      </c>
      <c r="AY200" s="86">
        <f t="shared" si="216"/>
        <v>12446.164</v>
      </c>
      <c r="AZ200" s="86">
        <f t="shared" si="216"/>
        <v>6112.69</v>
      </c>
      <c r="BA200" s="86">
        <f t="shared" si="216"/>
        <v>0</v>
      </c>
      <c r="BB200" s="86">
        <f t="shared" si="216"/>
        <v>0</v>
      </c>
      <c r="BC200" s="86">
        <f t="shared" si="216"/>
        <v>0</v>
      </c>
      <c r="BD200" s="86">
        <f t="shared" si="216"/>
        <v>0</v>
      </c>
      <c r="BE200" s="86">
        <f t="shared" si="216"/>
        <v>0</v>
      </c>
      <c r="BF200" s="86">
        <f t="shared" si="216"/>
        <v>0</v>
      </c>
      <c r="BG200" s="86">
        <f t="shared" si="216"/>
        <v>0</v>
      </c>
      <c r="BH200" s="86">
        <f t="shared" si="216"/>
        <v>0</v>
      </c>
      <c r="BI200" s="133">
        <f t="shared" si="216"/>
        <v>153144.2374</v>
      </c>
      <c r="BJ200" s="46">
        <f t="shared" si="205"/>
        <v>0</v>
      </c>
    </row>
    <row r="201" spans="3:36" ht="15.75" thickBot="1">
      <c r="C201" s="46"/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28">
        <f>SUM(U185:U199)-U200</f>
        <v>0</v>
      </c>
      <c r="V201" s="28"/>
      <c r="AB201" s="46"/>
      <c r="AC201" s="46">
        <f>'Receita-Custos-VPL'!J267</f>
        <v>175500</v>
      </c>
      <c r="AD201" s="46">
        <f>'Receita-Custos-VPL'!H267</f>
        <v>6018509.140000001</v>
      </c>
      <c r="AE201" s="46"/>
      <c r="AF201" s="46">
        <f>'Receita-Custos-VPL'!H267</f>
        <v>6018509.140000001</v>
      </c>
      <c r="AH201" s="119">
        <f>'Receita-Custos-VPL'!D47</f>
        <v>3569216.991095567</v>
      </c>
      <c r="AI201" s="137" t="s">
        <v>232</v>
      </c>
      <c r="AJ201" s="138">
        <f>ROUND(AJ200/Y200,2)</f>
        <v>23.31</v>
      </c>
    </row>
    <row r="202" spans="21:36" ht="15.75" thickBot="1">
      <c r="U202" s="46">
        <f>U20+U50+U80+U110+U140+U170+U200</f>
        <v>4049373.8238</v>
      </c>
      <c r="Y202" s="46">
        <f>Y20+Y50+Y80+Y110+Y140+Y170+Y200</f>
        <v>4049373.8238</v>
      </c>
      <c r="AA202" s="46">
        <f>AA20+AA50+AA80+AA110+AA140+AA170+AA200</f>
        <v>172717467.79999998</v>
      </c>
      <c r="AC202" s="59">
        <f>AC200-AC201</f>
        <v>0.010000000009313226</v>
      </c>
      <c r="AD202" s="59">
        <f>AD200-AD201</f>
        <v>0.009999998845160007</v>
      </c>
      <c r="AF202" s="59">
        <f>AF200-AF201</f>
        <v>0.009999999776482582</v>
      </c>
      <c r="AG202" s="46"/>
      <c r="AH202" s="46">
        <f>AH200-AH201</f>
        <v>-0.0010955668985843658</v>
      </c>
      <c r="AJ202" s="59">
        <f>AJ200-AH201</f>
        <v>-0.0010955668985843658</v>
      </c>
    </row>
    <row r="203" spans="2:36" ht="15.75" thickBot="1">
      <c r="B203" s="221" t="s">
        <v>192</v>
      </c>
      <c r="Y203" s="59">
        <f>Y202-U202</f>
        <v>0</v>
      </c>
      <c r="AI203" s="140" t="s">
        <v>233</v>
      </c>
      <c r="AJ203" s="141">
        <f>ROUND(AJ201/1.4,2)</f>
        <v>16.65</v>
      </c>
    </row>
    <row r="204" spans="2:36" ht="16.5" thickBot="1" thickTop="1">
      <c r="B204" s="151" t="s">
        <v>172</v>
      </c>
      <c r="C204" s="46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46"/>
      <c r="O204" s="46"/>
      <c r="P204" s="46"/>
      <c r="Q204" s="46"/>
      <c r="R204" s="46"/>
      <c r="S204" s="46"/>
      <c r="T204" s="46"/>
      <c r="U204" s="46"/>
      <c r="AI204" s="142" t="s">
        <v>190</v>
      </c>
      <c r="AJ204" s="143">
        <f>AJ20+AJ50+AJ80++AJ110+AJ140+AJ170+AJ200</f>
        <v>68308608.97</v>
      </c>
    </row>
    <row r="205" spans="2:36" ht="15.75" thickBot="1">
      <c r="B205" s="153" t="s">
        <v>176</v>
      </c>
      <c r="C205" s="94" t="s">
        <v>36</v>
      </c>
      <c r="D205" s="95">
        <v>2018</v>
      </c>
      <c r="E205" s="95">
        <v>2019</v>
      </c>
      <c r="F205" s="95">
        <v>2020</v>
      </c>
      <c r="G205" s="95">
        <v>2021</v>
      </c>
      <c r="H205" s="95">
        <v>2022</v>
      </c>
      <c r="I205" s="95">
        <v>2023</v>
      </c>
      <c r="J205" s="95">
        <v>2024</v>
      </c>
      <c r="K205" s="95">
        <v>2025</v>
      </c>
      <c r="L205" s="95">
        <v>2026</v>
      </c>
      <c r="M205" s="95">
        <v>2027</v>
      </c>
      <c r="N205" s="95">
        <v>2028</v>
      </c>
      <c r="O205" s="95">
        <v>2029</v>
      </c>
      <c r="P205" s="95">
        <v>2030</v>
      </c>
      <c r="Q205" s="95">
        <v>2031</v>
      </c>
      <c r="R205" s="95">
        <v>2032</v>
      </c>
      <c r="S205" s="95">
        <v>2033</v>
      </c>
      <c r="T205" s="95">
        <v>2034</v>
      </c>
      <c r="U205" s="96"/>
      <c r="AI205" s="144" t="s">
        <v>221</v>
      </c>
      <c r="AJ205" s="145">
        <f>'Receita-Custos-VPL'!D48</f>
        <v>68308608.97098607</v>
      </c>
    </row>
    <row r="206" spans="1:43" ht="15.75" thickBot="1">
      <c r="A206" s="81" t="s">
        <v>187</v>
      </c>
      <c r="B206" s="155" t="s">
        <v>177</v>
      </c>
      <c r="C206" s="97">
        <v>38.49</v>
      </c>
      <c r="D206" s="98">
        <f>D5+D35+D65+D95+D125+D155+D185</f>
        <v>9504.963</v>
      </c>
      <c r="E206" s="98">
        <f aca="true" t="shared" si="217" ref="E206:S206">E5+E35+E65+E95+E125+E155+E185</f>
        <v>9132.216</v>
      </c>
      <c r="F206" s="98">
        <f t="shared" si="217"/>
        <v>16194.89</v>
      </c>
      <c r="G206" s="98">
        <f t="shared" si="217"/>
        <v>12131.3</v>
      </c>
      <c r="H206" s="98">
        <f t="shared" si="217"/>
        <v>15972.28</v>
      </c>
      <c r="I206" s="98">
        <f t="shared" si="217"/>
        <v>0</v>
      </c>
      <c r="J206" s="98">
        <f t="shared" si="217"/>
        <v>0</v>
      </c>
      <c r="K206" s="98">
        <f t="shared" si="217"/>
        <v>0</v>
      </c>
      <c r="L206" s="98">
        <f t="shared" si="217"/>
        <v>404.05</v>
      </c>
      <c r="M206" s="98">
        <f t="shared" si="217"/>
        <v>0</v>
      </c>
      <c r="N206" s="98">
        <f t="shared" si="217"/>
        <v>0</v>
      </c>
      <c r="O206" s="98">
        <f t="shared" si="217"/>
        <v>0</v>
      </c>
      <c r="P206" s="98">
        <f t="shared" si="217"/>
        <v>0</v>
      </c>
      <c r="Q206" s="98">
        <f t="shared" si="217"/>
        <v>0</v>
      </c>
      <c r="R206" s="98">
        <f t="shared" si="217"/>
        <v>0</v>
      </c>
      <c r="S206" s="98">
        <f t="shared" si="217"/>
        <v>0</v>
      </c>
      <c r="T206" s="98">
        <f aca="true" t="shared" si="218" ref="T206:T220">T5+T35+T65+T95+T125+T155+T185</f>
        <v>0</v>
      </c>
      <c r="U206" s="98">
        <f aca="true" t="shared" si="219" ref="U206:U221">SUM(D206:T206)</f>
        <v>63339.69900000001</v>
      </c>
      <c r="X206" s="19" t="s">
        <v>192</v>
      </c>
      <c r="AD206" s="219" t="s">
        <v>192</v>
      </c>
      <c r="AE206" s="220"/>
      <c r="AF206" s="220"/>
      <c r="AJ206" s="59">
        <f>AJ204-AJ205</f>
        <v>-0.0009860694408416748</v>
      </c>
      <c r="AQ206" s="19" t="s">
        <v>238</v>
      </c>
    </row>
    <row r="207" spans="1:60" ht="15.75" thickBot="1">
      <c r="A207" s="82" t="s">
        <v>187</v>
      </c>
      <c r="B207" s="156" t="s">
        <v>178</v>
      </c>
      <c r="C207" s="97">
        <v>60.1</v>
      </c>
      <c r="D207" s="98">
        <f aca="true" t="shared" si="220" ref="D207:S220">D6+D36+D66+D96+D126+D156+D186</f>
        <v>7092.94</v>
      </c>
      <c r="E207" s="98">
        <f t="shared" si="220"/>
        <v>7992.592</v>
      </c>
      <c r="F207" s="98">
        <f t="shared" si="220"/>
        <v>15514.64</v>
      </c>
      <c r="G207" s="98">
        <f t="shared" si="220"/>
        <v>14433.31</v>
      </c>
      <c r="H207" s="98">
        <f t="shared" si="220"/>
        <v>10541.54</v>
      </c>
      <c r="I207" s="98">
        <f t="shared" si="220"/>
        <v>0</v>
      </c>
      <c r="J207" s="98">
        <f t="shared" si="220"/>
        <v>0</v>
      </c>
      <c r="K207" s="98">
        <f t="shared" si="220"/>
        <v>0</v>
      </c>
      <c r="L207" s="98">
        <f t="shared" si="220"/>
        <v>7808.683</v>
      </c>
      <c r="M207" s="98">
        <f t="shared" si="220"/>
        <v>0</v>
      </c>
      <c r="N207" s="98">
        <f t="shared" si="220"/>
        <v>0</v>
      </c>
      <c r="O207" s="98">
        <f t="shared" si="220"/>
        <v>0</v>
      </c>
      <c r="P207" s="98">
        <f t="shared" si="220"/>
        <v>0</v>
      </c>
      <c r="Q207" s="98">
        <f t="shared" si="220"/>
        <v>0</v>
      </c>
      <c r="R207" s="98">
        <f t="shared" si="220"/>
        <v>0</v>
      </c>
      <c r="S207" s="98">
        <f t="shared" si="220"/>
        <v>0</v>
      </c>
      <c r="T207" s="98">
        <f t="shared" si="218"/>
        <v>0</v>
      </c>
      <c r="U207" s="98">
        <f t="shared" si="219"/>
        <v>63383.704999999994</v>
      </c>
      <c r="X207" s="151" t="s">
        <v>172</v>
      </c>
      <c r="Y207" s="152" t="s">
        <v>173</v>
      </c>
      <c r="Z207" s="170" t="s">
        <v>76</v>
      </c>
      <c r="AA207" s="170" t="s">
        <v>174</v>
      </c>
      <c r="AD207" s="151" t="s">
        <v>172</v>
      </c>
      <c r="AE207" s="152" t="s">
        <v>173</v>
      </c>
      <c r="AF207" s="99" t="s">
        <v>229</v>
      </c>
      <c r="AG207" s="99" t="s">
        <v>229</v>
      </c>
      <c r="AH207" s="99" t="s">
        <v>229</v>
      </c>
      <c r="AI207" s="99" t="s">
        <v>229</v>
      </c>
      <c r="AJ207" s="99" t="s">
        <v>229</v>
      </c>
      <c r="AK207" s="99" t="s">
        <v>229</v>
      </c>
      <c r="AL207" s="99" t="s">
        <v>229</v>
      </c>
      <c r="AM207" s="134" t="s">
        <v>230</v>
      </c>
      <c r="AN207" s="134" t="s">
        <v>231</v>
      </c>
      <c r="AQ207" s="151" t="s">
        <v>172</v>
      </c>
      <c r="AR207" s="237" t="s">
        <v>237</v>
      </c>
      <c r="AS207" s="237"/>
      <c r="AT207" s="237"/>
      <c r="AU207" s="237"/>
      <c r="AV207" s="237"/>
      <c r="AW207" s="237"/>
      <c r="AX207" s="237"/>
      <c r="AY207" s="237"/>
      <c r="AZ207" s="237"/>
      <c r="BA207" s="237"/>
      <c r="BB207" s="237"/>
      <c r="BC207" s="237"/>
      <c r="BD207" s="237"/>
      <c r="BE207" s="237"/>
      <c r="BF207" s="237"/>
      <c r="BG207" s="237"/>
      <c r="BH207" s="238"/>
    </row>
    <row r="208" spans="1:61" ht="15.75" thickBot="1">
      <c r="A208" s="83" t="s">
        <v>187</v>
      </c>
      <c r="B208" s="157" t="s">
        <v>179</v>
      </c>
      <c r="C208" s="97">
        <v>97.97</v>
      </c>
      <c r="D208" s="98">
        <f t="shared" si="220"/>
        <v>0</v>
      </c>
      <c r="E208" s="98">
        <f t="shared" si="220"/>
        <v>0</v>
      </c>
      <c r="F208" s="98">
        <f t="shared" si="220"/>
        <v>0</v>
      </c>
      <c r="G208" s="98">
        <f t="shared" si="220"/>
        <v>0</v>
      </c>
      <c r="H208" s="98">
        <f t="shared" si="220"/>
        <v>0</v>
      </c>
      <c r="I208" s="98">
        <f t="shared" si="220"/>
        <v>0</v>
      </c>
      <c r="J208" s="98">
        <f t="shared" si="220"/>
        <v>0</v>
      </c>
      <c r="K208" s="98">
        <f t="shared" si="220"/>
        <v>0</v>
      </c>
      <c r="L208" s="98">
        <f t="shared" si="220"/>
        <v>0</v>
      </c>
      <c r="M208" s="98">
        <f t="shared" si="220"/>
        <v>0</v>
      </c>
      <c r="N208" s="98">
        <f t="shared" si="220"/>
        <v>0</v>
      </c>
      <c r="O208" s="98">
        <f t="shared" si="220"/>
        <v>0</v>
      </c>
      <c r="P208" s="98">
        <f t="shared" si="220"/>
        <v>0</v>
      </c>
      <c r="Q208" s="98">
        <f t="shared" si="220"/>
        <v>0</v>
      </c>
      <c r="R208" s="98">
        <f t="shared" si="220"/>
        <v>0</v>
      </c>
      <c r="S208" s="98">
        <f t="shared" si="220"/>
        <v>0</v>
      </c>
      <c r="T208" s="98">
        <f t="shared" si="218"/>
        <v>0</v>
      </c>
      <c r="U208" s="98">
        <f t="shared" si="219"/>
        <v>0</v>
      </c>
      <c r="X208" s="153" t="s">
        <v>176</v>
      </c>
      <c r="Y208" s="154" t="s">
        <v>236</v>
      </c>
      <c r="Z208" s="154" t="s">
        <v>191</v>
      </c>
      <c r="AA208" s="154" t="s">
        <v>77</v>
      </c>
      <c r="AD208" s="153" t="s">
        <v>176</v>
      </c>
      <c r="AE208" s="154" t="s">
        <v>175</v>
      </c>
      <c r="AF208" s="171" t="s">
        <v>222</v>
      </c>
      <c r="AG208" s="171" t="s">
        <v>223</v>
      </c>
      <c r="AH208" s="171" t="s">
        <v>224</v>
      </c>
      <c r="AI208" s="171" t="s">
        <v>225</v>
      </c>
      <c r="AJ208" s="171" t="s">
        <v>226</v>
      </c>
      <c r="AK208" s="171" t="s">
        <v>227</v>
      </c>
      <c r="AL208" s="171" t="s">
        <v>228</v>
      </c>
      <c r="AM208" s="194" t="s">
        <v>218</v>
      </c>
      <c r="AN208" s="194" t="s">
        <v>218</v>
      </c>
      <c r="AQ208" s="153" t="s">
        <v>176</v>
      </c>
      <c r="AR208" s="172">
        <v>2018</v>
      </c>
      <c r="AS208" s="95">
        <v>2019</v>
      </c>
      <c r="AT208" s="95">
        <v>2020</v>
      </c>
      <c r="AU208" s="95">
        <v>2021</v>
      </c>
      <c r="AV208" s="95">
        <v>2022</v>
      </c>
      <c r="AW208" s="95">
        <v>2023</v>
      </c>
      <c r="AX208" s="95">
        <v>2024</v>
      </c>
      <c r="AY208" s="95">
        <v>2025</v>
      </c>
      <c r="AZ208" s="95">
        <v>2026</v>
      </c>
      <c r="BA208" s="95">
        <v>2027</v>
      </c>
      <c r="BB208" s="95">
        <v>2028</v>
      </c>
      <c r="BC208" s="95">
        <v>2029</v>
      </c>
      <c r="BD208" s="95">
        <v>2030</v>
      </c>
      <c r="BE208" s="95">
        <v>2031</v>
      </c>
      <c r="BF208" s="95">
        <v>2032</v>
      </c>
      <c r="BG208" s="95">
        <v>2033</v>
      </c>
      <c r="BH208" s="95">
        <v>2034</v>
      </c>
      <c r="BI208" s="96" t="s">
        <v>49</v>
      </c>
    </row>
    <row r="209" spans="1:62" ht="15.75" thickBot="1">
      <c r="A209" s="81" t="s">
        <v>187</v>
      </c>
      <c r="B209" s="155" t="s">
        <v>180</v>
      </c>
      <c r="C209" s="97">
        <v>18.7</v>
      </c>
      <c r="D209" s="98">
        <f t="shared" si="220"/>
        <v>24590.14</v>
      </c>
      <c r="E209" s="98">
        <f t="shared" si="220"/>
        <v>22689.26</v>
      </c>
      <c r="F209" s="98">
        <f t="shared" si="220"/>
        <v>40283.33</v>
      </c>
      <c r="G209" s="98">
        <f t="shared" si="220"/>
        <v>30766.7</v>
      </c>
      <c r="H209" s="98">
        <f t="shared" si="220"/>
        <v>39567.96</v>
      </c>
      <c r="I209" s="98">
        <f t="shared" si="220"/>
        <v>0</v>
      </c>
      <c r="J209" s="98">
        <f t="shared" si="220"/>
        <v>0</v>
      </c>
      <c r="K209" s="98">
        <f t="shared" si="220"/>
        <v>0</v>
      </c>
      <c r="L209" s="98">
        <f t="shared" si="220"/>
        <v>4950.777</v>
      </c>
      <c r="M209" s="98">
        <f t="shared" si="220"/>
        <v>0</v>
      </c>
      <c r="N209" s="98">
        <f t="shared" si="220"/>
        <v>0</v>
      </c>
      <c r="O209" s="98">
        <f t="shared" si="220"/>
        <v>0</v>
      </c>
      <c r="P209" s="98">
        <f t="shared" si="220"/>
        <v>0</v>
      </c>
      <c r="Q209" s="98">
        <f t="shared" si="220"/>
        <v>0</v>
      </c>
      <c r="R209" s="98">
        <f t="shared" si="220"/>
        <v>0</v>
      </c>
      <c r="S209" s="98">
        <f t="shared" si="220"/>
        <v>0</v>
      </c>
      <c r="T209" s="98">
        <f t="shared" si="218"/>
        <v>0</v>
      </c>
      <c r="U209" s="98">
        <f t="shared" si="219"/>
        <v>162848.167</v>
      </c>
      <c r="W209" s="81" t="s">
        <v>187</v>
      </c>
      <c r="X209" s="155" t="s">
        <v>177</v>
      </c>
      <c r="Y209" s="173">
        <f>Y5+Y35+Y65+Y95+Y125+Y155+Y185</f>
        <v>63339.69900000001</v>
      </c>
      <c r="Z209" s="173">
        <f>Z185</f>
        <v>38.49</v>
      </c>
      <c r="AA209" s="158">
        <f>ROUND(Y209*Z209,2)</f>
        <v>2437945.01</v>
      </c>
      <c r="AC209" s="81" t="s">
        <v>187</v>
      </c>
      <c r="AD209" s="155" t="s">
        <v>177</v>
      </c>
      <c r="AE209" s="228">
        <f aca="true" t="shared" si="221" ref="AE209:AE223">Y209</f>
        <v>63339.69900000001</v>
      </c>
      <c r="AF209" s="195">
        <f>AI5</f>
        <v>0</v>
      </c>
      <c r="AG209" s="175">
        <f>AI35</f>
        <v>0</v>
      </c>
      <c r="AH209" s="175">
        <f>AI65</f>
        <v>0</v>
      </c>
      <c r="AI209" s="175">
        <f>AI95</f>
        <v>16.063806049978</v>
      </c>
      <c r="AJ209" s="175">
        <f>AI125</f>
        <v>0</v>
      </c>
      <c r="AK209" s="175">
        <f>AI155</f>
        <v>0</v>
      </c>
      <c r="AL209" s="196">
        <f>AI185</f>
        <v>0</v>
      </c>
      <c r="AM209" s="234">
        <f>AJ5+AJ35+AJ65+AJ95+AJ125+AJ155+AJ185</f>
        <v>1017476.64</v>
      </c>
      <c r="AN209" s="231">
        <f>IF(AM209=0,0,ROUND(AM209/AE209,2))</f>
        <v>16.06</v>
      </c>
      <c r="AP209" s="81" t="s">
        <v>187</v>
      </c>
      <c r="AQ209" s="197" t="s">
        <v>177</v>
      </c>
      <c r="AR209" s="198">
        <f aca="true" t="shared" si="222" ref="AR209:BH209">AR5+AR35+AR65+AR95+AR125+AR155+AR185</f>
        <v>9504.963</v>
      </c>
      <c r="AS209" s="198">
        <f t="shared" si="222"/>
        <v>9132.216</v>
      </c>
      <c r="AT209" s="198">
        <f t="shared" si="222"/>
        <v>16194.89</v>
      </c>
      <c r="AU209" s="198">
        <f t="shared" si="222"/>
        <v>12131.3</v>
      </c>
      <c r="AV209" s="198">
        <f t="shared" si="222"/>
        <v>15972.28</v>
      </c>
      <c r="AW209" s="198">
        <f t="shared" si="222"/>
        <v>0</v>
      </c>
      <c r="AX209" s="198">
        <f t="shared" si="222"/>
        <v>0</v>
      </c>
      <c r="AY209" s="198">
        <f t="shared" si="222"/>
        <v>0</v>
      </c>
      <c r="AZ209" s="198">
        <f t="shared" si="222"/>
        <v>404.05</v>
      </c>
      <c r="BA209" s="198">
        <f t="shared" si="222"/>
        <v>0</v>
      </c>
      <c r="BB209" s="198">
        <f t="shared" si="222"/>
        <v>0</v>
      </c>
      <c r="BC209" s="198">
        <f t="shared" si="222"/>
        <v>0</v>
      </c>
      <c r="BD209" s="198">
        <f t="shared" si="222"/>
        <v>0</v>
      </c>
      <c r="BE209" s="198">
        <f t="shared" si="222"/>
        <v>0</v>
      </c>
      <c r="BF209" s="198">
        <f t="shared" si="222"/>
        <v>0</v>
      </c>
      <c r="BG209" s="198">
        <f t="shared" si="222"/>
        <v>0</v>
      </c>
      <c r="BH209" s="198">
        <f t="shared" si="222"/>
        <v>0</v>
      </c>
      <c r="BI209" s="158">
        <f>SUM(AR209:BH209)</f>
        <v>63339.69900000001</v>
      </c>
      <c r="BJ209" s="46">
        <f aca="true" t="shared" si="223" ref="BJ209:BJ224">BI209-U206</f>
        <v>0</v>
      </c>
    </row>
    <row r="210" spans="1:62" ht="15.75" thickBot="1">
      <c r="A210" s="82" t="s">
        <v>187</v>
      </c>
      <c r="B210" s="156" t="s">
        <v>181</v>
      </c>
      <c r="C210" s="97">
        <v>40.5</v>
      </c>
      <c r="D210" s="98">
        <f t="shared" si="220"/>
        <v>20286.03</v>
      </c>
      <c r="E210" s="98">
        <f t="shared" si="220"/>
        <v>21475.52</v>
      </c>
      <c r="F210" s="98">
        <f t="shared" si="220"/>
        <v>41377.07</v>
      </c>
      <c r="G210" s="98">
        <f t="shared" si="220"/>
        <v>35891.55</v>
      </c>
      <c r="H210" s="98">
        <f t="shared" si="220"/>
        <v>31714.28</v>
      </c>
      <c r="I210" s="98">
        <f t="shared" si="220"/>
        <v>0</v>
      </c>
      <c r="J210" s="98">
        <f t="shared" si="220"/>
        <v>0</v>
      </c>
      <c r="K210" s="98">
        <f t="shared" si="220"/>
        <v>0</v>
      </c>
      <c r="L210" s="98">
        <f t="shared" si="220"/>
        <v>6866.902</v>
      </c>
      <c r="M210" s="98">
        <f t="shared" si="220"/>
        <v>0</v>
      </c>
      <c r="N210" s="98">
        <f t="shared" si="220"/>
        <v>0</v>
      </c>
      <c r="O210" s="98">
        <f t="shared" si="220"/>
        <v>0</v>
      </c>
      <c r="P210" s="98">
        <f t="shared" si="220"/>
        <v>0</v>
      </c>
      <c r="Q210" s="98">
        <f t="shared" si="220"/>
        <v>0</v>
      </c>
      <c r="R210" s="98">
        <f t="shared" si="220"/>
        <v>0</v>
      </c>
      <c r="S210" s="98">
        <f t="shared" si="220"/>
        <v>0</v>
      </c>
      <c r="T210" s="98">
        <f t="shared" si="218"/>
        <v>0</v>
      </c>
      <c r="U210" s="98">
        <f t="shared" si="219"/>
        <v>157611.352</v>
      </c>
      <c r="W210" s="82" t="s">
        <v>187</v>
      </c>
      <c r="X210" s="156" t="s">
        <v>178</v>
      </c>
      <c r="Y210" s="178">
        <f aca="true" t="shared" si="224" ref="Y210:Y223">Y6+Y36+Y66+Y96+Y126+Y156+Y186</f>
        <v>63383.704999999994</v>
      </c>
      <c r="Z210" s="178">
        <f aca="true" t="shared" si="225" ref="Z210:Z223">Z186</f>
        <v>60.1</v>
      </c>
      <c r="AA210" s="159">
        <f aca="true" t="shared" si="226" ref="AA210:AA223">ROUND(Y210*Z210,2)</f>
        <v>3809360.67</v>
      </c>
      <c r="AC210" s="82" t="s">
        <v>187</v>
      </c>
      <c r="AD210" s="156" t="s">
        <v>178</v>
      </c>
      <c r="AE210" s="229">
        <f t="shared" si="221"/>
        <v>63383.704999999994</v>
      </c>
      <c r="AF210" s="199">
        <f aca="true" t="shared" si="227" ref="AF210:AF223">AI6</f>
        <v>0</v>
      </c>
      <c r="AG210" s="180">
        <f aca="true" t="shared" si="228" ref="AG210:AG223">AI36</f>
        <v>0</v>
      </c>
      <c r="AH210" s="180">
        <f aca="true" t="shared" si="229" ref="AH210:AH223">AI66</f>
        <v>0</v>
      </c>
      <c r="AI210" s="180">
        <f aca="true" t="shared" si="230" ref="AI210:AI223">AI96</f>
        <v>25.696889918316</v>
      </c>
      <c r="AJ210" s="180">
        <f aca="true" t="shared" si="231" ref="AJ210:AJ223">AI126</f>
        <v>0</v>
      </c>
      <c r="AK210" s="180">
        <f aca="true" t="shared" si="232" ref="AK210:AK223">AI156</f>
        <v>0</v>
      </c>
      <c r="AL210" s="200">
        <f aca="true" t="shared" si="233" ref="AL210:AL223">AI186</f>
        <v>0</v>
      </c>
      <c r="AM210" s="235">
        <f aca="true" t="shared" si="234" ref="AM210:AM223">AJ6+AJ36+AJ66+AJ96+AJ126+AJ156+AJ186</f>
        <v>1628764.09</v>
      </c>
      <c r="AN210" s="232">
        <f aca="true" t="shared" si="235" ref="AN210:AN223">IF(AM210=0,0,ROUND(AM210/AE210,2))</f>
        <v>25.7</v>
      </c>
      <c r="AP210" s="82" t="s">
        <v>187</v>
      </c>
      <c r="AQ210" s="201" t="s">
        <v>178</v>
      </c>
      <c r="AR210" s="202">
        <f aca="true" t="shared" si="236" ref="AR210:BH210">AR6+AR36+AR66+AR96+AR126+AR156+AR186</f>
        <v>7092.94</v>
      </c>
      <c r="AS210" s="202">
        <f t="shared" si="236"/>
        <v>7992.592</v>
      </c>
      <c r="AT210" s="202">
        <f t="shared" si="236"/>
        <v>15514.64</v>
      </c>
      <c r="AU210" s="202">
        <f t="shared" si="236"/>
        <v>14433.31</v>
      </c>
      <c r="AV210" s="202">
        <f t="shared" si="236"/>
        <v>10541.54</v>
      </c>
      <c r="AW210" s="202">
        <f t="shared" si="236"/>
        <v>0</v>
      </c>
      <c r="AX210" s="202">
        <f t="shared" si="236"/>
        <v>0</v>
      </c>
      <c r="AY210" s="202">
        <f t="shared" si="236"/>
        <v>0</v>
      </c>
      <c r="AZ210" s="202">
        <f t="shared" si="236"/>
        <v>7808.683</v>
      </c>
      <c r="BA210" s="202">
        <f t="shared" si="236"/>
        <v>0</v>
      </c>
      <c r="BB210" s="202">
        <f t="shared" si="236"/>
        <v>0</v>
      </c>
      <c r="BC210" s="202">
        <f t="shared" si="236"/>
        <v>0</v>
      </c>
      <c r="BD210" s="202">
        <f t="shared" si="236"/>
        <v>0</v>
      </c>
      <c r="BE210" s="202">
        <f t="shared" si="236"/>
        <v>0</v>
      </c>
      <c r="BF210" s="202">
        <f t="shared" si="236"/>
        <v>0</v>
      </c>
      <c r="BG210" s="202">
        <f t="shared" si="236"/>
        <v>0</v>
      </c>
      <c r="BH210" s="202">
        <f t="shared" si="236"/>
        <v>0</v>
      </c>
      <c r="BI210" s="159">
        <f aca="true" t="shared" si="237" ref="BI210:BI223">SUM(AR210:BH210)</f>
        <v>63383.704999999994</v>
      </c>
      <c r="BJ210" s="46">
        <f t="shared" si="223"/>
        <v>0</v>
      </c>
    </row>
    <row r="211" spans="1:62" ht="15.75" thickBot="1">
      <c r="A211" s="82" t="s">
        <v>187</v>
      </c>
      <c r="B211" s="156" t="s">
        <v>186</v>
      </c>
      <c r="C211" s="97">
        <v>90.5</v>
      </c>
      <c r="D211" s="98">
        <f t="shared" si="220"/>
        <v>551.2742</v>
      </c>
      <c r="E211" s="98">
        <f t="shared" si="220"/>
        <v>766.5691</v>
      </c>
      <c r="F211" s="98">
        <f t="shared" si="220"/>
        <v>1481.867</v>
      </c>
      <c r="G211" s="98">
        <f t="shared" si="220"/>
        <v>2285.959</v>
      </c>
      <c r="H211" s="98">
        <f t="shared" si="220"/>
        <v>405.5222</v>
      </c>
      <c r="I211" s="98">
        <f t="shared" si="220"/>
        <v>0</v>
      </c>
      <c r="J211" s="98">
        <f t="shared" si="220"/>
        <v>0</v>
      </c>
      <c r="K211" s="98">
        <f t="shared" si="220"/>
        <v>0</v>
      </c>
      <c r="L211" s="98">
        <f t="shared" si="220"/>
        <v>6911.084</v>
      </c>
      <c r="M211" s="98">
        <f t="shared" si="220"/>
        <v>0</v>
      </c>
      <c r="N211" s="98">
        <f t="shared" si="220"/>
        <v>0</v>
      </c>
      <c r="O211" s="98">
        <f t="shared" si="220"/>
        <v>0</v>
      </c>
      <c r="P211" s="98">
        <f t="shared" si="220"/>
        <v>0</v>
      </c>
      <c r="Q211" s="98">
        <f t="shared" si="220"/>
        <v>0</v>
      </c>
      <c r="R211" s="98">
        <f t="shared" si="220"/>
        <v>0</v>
      </c>
      <c r="S211" s="98">
        <f t="shared" si="220"/>
        <v>0</v>
      </c>
      <c r="T211" s="98">
        <f t="shared" si="218"/>
        <v>0</v>
      </c>
      <c r="U211" s="98">
        <f t="shared" si="219"/>
        <v>12402.2755</v>
      </c>
      <c r="W211" s="83" t="s">
        <v>187</v>
      </c>
      <c r="X211" s="157" t="s">
        <v>179</v>
      </c>
      <c r="Y211" s="183">
        <f t="shared" si="224"/>
        <v>0</v>
      </c>
      <c r="Z211" s="183">
        <f t="shared" si="225"/>
        <v>97.97</v>
      </c>
      <c r="AA211" s="160">
        <f t="shared" si="226"/>
        <v>0</v>
      </c>
      <c r="AC211" s="83" t="s">
        <v>187</v>
      </c>
      <c r="AD211" s="157" t="s">
        <v>179</v>
      </c>
      <c r="AE211" s="230">
        <f t="shared" si="221"/>
        <v>0</v>
      </c>
      <c r="AF211" s="203">
        <f t="shared" si="227"/>
        <v>0</v>
      </c>
      <c r="AG211" s="185">
        <f t="shared" si="228"/>
        <v>0</v>
      </c>
      <c r="AH211" s="185">
        <f t="shared" si="229"/>
        <v>0</v>
      </c>
      <c r="AI211" s="185">
        <f t="shared" si="230"/>
        <v>0</v>
      </c>
      <c r="AJ211" s="185">
        <f t="shared" si="231"/>
        <v>0</v>
      </c>
      <c r="AK211" s="185">
        <f t="shared" si="232"/>
        <v>0</v>
      </c>
      <c r="AL211" s="204">
        <f t="shared" si="233"/>
        <v>0</v>
      </c>
      <c r="AM211" s="236">
        <f t="shared" si="234"/>
        <v>0</v>
      </c>
      <c r="AN211" s="233">
        <f t="shared" si="235"/>
        <v>0</v>
      </c>
      <c r="AP211" s="83" t="s">
        <v>187</v>
      </c>
      <c r="AQ211" s="205" t="s">
        <v>179</v>
      </c>
      <c r="AR211" s="206">
        <f aca="true" t="shared" si="238" ref="AR211:BH211">AR7+AR37+AR67+AR97+AR127+AR157+AR187</f>
        <v>0</v>
      </c>
      <c r="AS211" s="206">
        <f t="shared" si="238"/>
        <v>0</v>
      </c>
      <c r="AT211" s="206">
        <f t="shared" si="238"/>
        <v>0</v>
      </c>
      <c r="AU211" s="206">
        <f t="shared" si="238"/>
        <v>0</v>
      </c>
      <c r="AV211" s="206">
        <f t="shared" si="238"/>
        <v>0</v>
      </c>
      <c r="AW211" s="206">
        <f t="shared" si="238"/>
        <v>0</v>
      </c>
      <c r="AX211" s="206">
        <f t="shared" si="238"/>
        <v>0</v>
      </c>
      <c r="AY211" s="206">
        <f t="shared" si="238"/>
        <v>0</v>
      </c>
      <c r="AZ211" s="206">
        <f t="shared" si="238"/>
        <v>0</v>
      </c>
      <c r="BA211" s="206">
        <f t="shared" si="238"/>
        <v>0</v>
      </c>
      <c r="BB211" s="206">
        <f t="shared" si="238"/>
        <v>0</v>
      </c>
      <c r="BC211" s="206">
        <f t="shared" si="238"/>
        <v>0</v>
      </c>
      <c r="BD211" s="206">
        <f t="shared" si="238"/>
        <v>0</v>
      </c>
      <c r="BE211" s="206">
        <f t="shared" si="238"/>
        <v>0</v>
      </c>
      <c r="BF211" s="206">
        <f t="shared" si="238"/>
        <v>0</v>
      </c>
      <c r="BG211" s="206">
        <f t="shared" si="238"/>
        <v>0</v>
      </c>
      <c r="BH211" s="206">
        <f t="shared" si="238"/>
        <v>0</v>
      </c>
      <c r="BI211" s="159">
        <f t="shared" si="237"/>
        <v>0</v>
      </c>
      <c r="BJ211" s="46">
        <f t="shared" si="223"/>
        <v>0</v>
      </c>
    </row>
    <row r="212" spans="1:62" ht="15.75" thickBot="1">
      <c r="A212" s="83" t="s">
        <v>187</v>
      </c>
      <c r="B212" s="157" t="s">
        <v>189</v>
      </c>
      <c r="C212" s="97">
        <v>155.5</v>
      </c>
      <c r="D212" s="98">
        <f t="shared" si="220"/>
        <v>0</v>
      </c>
      <c r="E212" s="98">
        <f t="shared" si="220"/>
        <v>0</v>
      </c>
      <c r="F212" s="98">
        <f t="shared" si="220"/>
        <v>0</v>
      </c>
      <c r="G212" s="98">
        <f t="shared" si="220"/>
        <v>0</v>
      </c>
      <c r="H212" s="98">
        <f t="shared" si="220"/>
        <v>0</v>
      </c>
      <c r="I212" s="98">
        <f t="shared" si="220"/>
        <v>0</v>
      </c>
      <c r="J212" s="98">
        <f t="shared" si="220"/>
        <v>0</v>
      </c>
      <c r="K212" s="98">
        <f t="shared" si="220"/>
        <v>0</v>
      </c>
      <c r="L212" s="98">
        <f t="shared" si="220"/>
        <v>0</v>
      </c>
      <c r="M212" s="98">
        <f t="shared" si="220"/>
        <v>0</v>
      </c>
      <c r="N212" s="98">
        <f t="shared" si="220"/>
        <v>0</v>
      </c>
      <c r="O212" s="98">
        <f t="shared" si="220"/>
        <v>0</v>
      </c>
      <c r="P212" s="98">
        <f t="shared" si="220"/>
        <v>0</v>
      </c>
      <c r="Q212" s="98">
        <f t="shared" si="220"/>
        <v>0</v>
      </c>
      <c r="R212" s="98">
        <f t="shared" si="220"/>
        <v>0</v>
      </c>
      <c r="S212" s="98">
        <f t="shared" si="220"/>
        <v>0</v>
      </c>
      <c r="T212" s="98">
        <f t="shared" si="218"/>
        <v>0</v>
      </c>
      <c r="U212" s="98">
        <f t="shared" si="219"/>
        <v>0</v>
      </c>
      <c r="W212" s="81" t="s">
        <v>187</v>
      </c>
      <c r="X212" s="155" t="s">
        <v>180</v>
      </c>
      <c r="Y212" s="173">
        <f t="shared" si="224"/>
        <v>162848.167</v>
      </c>
      <c r="Z212" s="173">
        <f t="shared" si="225"/>
        <v>18.7</v>
      </c>
      <c r="AA212" s="158">
        <f t="shared" si="226"/>
        <v>3045260.72</v>
      </c>
      <c r="AC212" s="81" t="s">
        <v>187</v>
      </c>
      <c r="AD212" s="155" t="s">
        <v>180</v>
      </c>
      <c r="AE212" s="228">
        <f t="shared" si="221"/>
        <v>162848.167</v>
      </c>
      <c r="AF212" s="195">
        <f t="shared" si="227"/>
        <v>0</v>
      </c>
      <c r="AG212" s="175">
        <f t="shared" si="228"/>
        <v>0</v>
      </c>
      <c r="AH212" s="175">
        <f t="shared" si="229"/>
        <v>0</v>
      </c>
      <c r="AI212" s="175">
        <f t="shared" si="230"/>
        <v>7.24202317856</v>
      </c>
      <c r="AJ212" s="175">
        <f t="shared" si="231"/>
        <v>0</v>
      </c>
      <c r="AK212" s="175">
        <f t="shared" si="232"/>
        <v>0</v>
      </c>
      <c r="AL212" s="196">
        <f t="shared" si="233"/>
        <v>0</v>
      </c>
      <c r="AM212" s="234">
        <f t="shared" si="234"/>
        <v>1179350.2</v>
      </c>
      <c r="AN212" s="231">
        <f t="shared" si="235"/>
        <v>7.24</v>
      </c>
      <c r="AP212" s="81" t="s">
        <v>187</v>
      </c>
      <c r="AQ212" s="197" t="s">
        <v>180</v>
      </c>
      <c r="AR212" s="198">
        <f aca="true" t="shared" si="239" ref="AR212:BH212">AR8+AR38+AR68+AR98+AR128+AR158+AR188</f>
        <v>24590.14</v>
      </c>
      <c r="AS212" s="198">
        <f t="shared" si="239"/>
        <v>22689.26</v>
      </c>
      <c r="AT212" s="198">
        <f t="shared" si="239"/>
        <v>40283.33</v>
      </c>
      <c r="AU212" s="198">
        <f t="shared" si="239"/>
        <v>30766.7</v>
      </c>
      <c r="AV212" s="198">
        <f t="shared" si="239"/>
        <v>39567.96</v>
      </c>
      <c r="AW212" s="198">
        <f t="shared" si="239"/>
        <v>0</v>
      </c>
      <c r="AX212" s="198">
        <f t="shared" si="239"/>
        <v>0</v>
      </c>
      <c r="AY212" s="198">
        <f t="shared" si="239"/>
        <v>0</v>
      </c>
      <c r="AZ212" s="198">
        <f t="shared" si="239"/>
        <v>4950.777</v>
      </c>
      <c r="BA212" s="198">
        <f t="shared" si="239"/>
        <v>0</v>
      </c>
      <c r="BB212" s="198">
        <f t="shared" si="239"/>
        <v>0</v>
      </c>
      <c r="BC212" s="198">
        <f t="shared" si="239"/>
        <v>0</v>
      </c>
      <c r="BD212" s="198">
        <f t="shared" si="239"/>
        <v>0</v>
      </c>
      <c r="BE212" s="198">
        <f t="shared" si="239"/>
        <v>0</v>
      </c>
      <c r="BF212" s="198">
        <f t="shared" si="239"/>
        <v>0</v>
      </c>
      <c r="BG212" s="198">
        <f t="shared" si="239"/>
        <v>0</v>
      </c>
      <c r="BH212" s="198">
        <f t="shared" si="239"/>
        <v>0</v>
      </c>
      <c r="BI212" s="158">
        <f t="shared" si="237"/>
        <v>162848.167</v>
      </c>
      <c r="BJ212" s="46">
        <f t="shared" si="223"/>
        <v>0</v>
      </c>
    </row>
    <row r="213" spans="1:62" ht="15.75" thickBot="1">
      <c r="A213" s="81" t="s">
        <v>187</v>
      </c>
      <c r="B213" s="155" t="s">
        <v>184</v>
      </c>
      <c r="C213" s="97">
        <v>18.7</v>
      </c>
      <c r="D213" s="98">
        <f t="shared" si="220"/>
        <v>12658.89</v>
      </c>
      <c r="E213" s="98">
        <f t="shared" si="220"/>
        <v>30637</v>
      </c>
      <c r="F213" s="98">
        <f t="shared" si="220"/>
        <v>12673.460000000001</v>
      </c>
      <c r="G213" s="98">
        <f t="shared" si="220"/>
        <v>23710.426</v>
      </c>
      <c r="H213" s="98">
        <f t="shared" si="220"/>
        <v>4101.95</v>
      </c>
      <c r="I213" s="98">
        <f t="shared" si="220"/>
        <v>24761.52</v>
      </c>
      <c r="J213" s="98">
        <f t="shared" si="220"/>
        <v>30042.591</v>
      </c>
      <c r="K213" s="98">
        <f t="shared" si="220"/>
        <v>13507.166</v>
      </c>
      <c r="L213" s="98">
        <f t="shared" si="220"/>
        <v>28401.843999999997</v>
      </c>
      <c r="M213" s="98">
        <f t="shared" si="220"/>
        <v>45032.33</v>
      </c>
      <c r="N213" s="98">
        <f t="shared" si="220"/>
        <v>18628.302000000003</v>
      </c>
      <c r="O213" s="98">
        <f t="shared" si="220"/>
        <v>20690.75</v>
      </c>
      <c r="P213" s="98">
        <f t="shared" si="220"/>
        <v>6029.323</v>
      </c>
      <c r="Q213" s="98">
        <f t="shared" si="220"/>
        <v>36396.15</v>
      </c>
      <c r="R213" s="98">
        <f t="shared" si="220"/>
        <v>44158.630000000005</v>
      </c>
      <c r="S213" s="98">
        <f t="shared" si="220"/>
        <v>19853.748</v>
      </c>
      <c r="T213" s="98">
        <f t="shared" si="218"/>
        <v>10756.744999999999</v>
      </c>
      <c r="U213" s="98">
        <f t="shared" si="219"/>
        <v>382040.82500000007</v>
      </c>
      <c r="W213" s="82" t="s">
        <v>187</v>
      </c>
      <c r="X213" s="156" t="s">
        <v>181</v>
      </c>
      <c r="Y213" s="178">
        <f t="shared" si="224"/>
        <v>157611.352</v>
      </c>
      <c r="Z213" s="178">
        <f t="shared" si="225"/>
        <v>40.5</v>
      </c>
      <c r="AA213" s="159">
        <f t="shared" si="226"/>
        <v>6383259.76</v>
      </c>
      <c r="AC213" s="82" t="s">
        <v>187</v>
      </c>
      <c r="AD213" s="156" t="s">
        <v>181</v>
      </c>
      <c r="AE213" s="229">
        <f t="shared" si="221"/>
        <v>157611.352</v>
      </c>
      <c r="AF213" s="199">
        <f t="shared" si="227"/>
        <v>0</v>
      </c>
      <c r="AG213" s="180">
        <f t="shared" si="228"/>
        <v>0</v>
      </c>
      <c r="AH213" s="180">
        <f t="shared" si="229"/>
        <v>0</v>
      </c>
      <c r="AI213" s="180">
        <f t="shared" si="230"/>
        <v>16.959803314167</v>
      </c>
      <c r="AJ213" s="180">
        <f t="shared" si="231"/>
        <v>0</v>
      </c>
      <c r="AK213" s="180">
        <f t="shared" si="232"/>
        <v>0</v>
      </c>
      <c r="AL213" s="200">
        <f t="shared" si="233"/>
        <v>0</v>
      </c>
      <c r="AM213" s="235">
        <f t="shared" si="234"/>
        <v>2673057.53</v>
      </c>
      <c r="AN213" s="232">
        <f t="shared" si="235"/>
        <v>16.96</v>
      </c>
      <c r="AP213" s="82" t="s">
        <v>187</v>
      </c>
      <c r="AQ213" s="201" t="s">
        <v>181</v>
      </c>
      <c r="AR213" s="202">
        <f aca="true" t="shared" si="240" ref="AR213:BH213">AR9+AR39+AR69+AR99+AR129+AR159+AR189</f>
        <v>20286.03</v>
      </c>
      <c r="AS213" s="202">
        <f t="shared" si="240"/>
        <v>21475.52</v>
      </c>
      <c r="AT213" s="202">
        <f t="shared" si="240"/>
        <v>41377.07</v>
      </c>
      <c r="AU213" s="202">
        <f t="shared" si="240"/>
        <v>35891.55</v>
      </c>
      <c r="AV213" s="202">
        <f t="shared" si="240"/>
        <v>31714.28</v>
      </c>
      <c r="AW213" s="202">
        <f t="shared" si="240"/>
        <v>0</v>
      </c>
      <c r="AX213" s="202">
        <f t="shared" si="240"/>
        <v>0</v>
      </c>
      <c r="AY213" s="202">
        <f t="shared" si="240"/>
        <v>0</v>
      </c>
      <c r="AZ213" s="202">
        <f t="shared" si="240"/>
        <v>6866.902</v>
      </c>
      <c r="BA213" s="202">
        <f t="shared" si="240"/>
        <v>0</v>
      </c>
      <c r="BB213" s="202">
        <f t="shared" si="240"/>
        <v>0</v>
      </c>
      <c r="BC213" s="202">
        <f t="shared" si="240"/>
        <v>0</v>
      </c>
      <c r="BD213" s="202">
        <f t="shared" si="240"/>
        <v>0</v>
      </c>
      <c r="BE213" s="202">
        <f t="shared" si="240"/>
        <v>0</v>
      </c>
      <c r="BF213" s="202">
        <f t="shared" si="240"/>
        <v>0</v>
      </c>
      <c r="BG213" s="202">
        <f t="shared" si="240"/>
        <v>0</v>
      </c>
      <c r="BH213" s="202">
        <f t="shared" si="240"/>
        <v>0</v>
      </c>
      <c r="BI213" s="159">
        <f t="shared" si="237"/>
        <v>157611.352</v>
      </c>
      <c r="BJ213" s="46">
        <f t="shared" si="223"/>
        <v>0</v>
      </c>
    </row>
    <row r="214" spans="1:62" ht="15.75" thickBot="1">
      <c r="A214" s="82" t="s">
        <v>187</v>
      </c>
      <c r="B214" s="156" t="s">
        <v>185</v>
      </c>
      <c r="C214" s="97">
        <v>40.5</v>
      </c>
      <c r="D214" s="98">
        <f t="shared" si="220"/>
        <v>4164.878</v>
      </c>
      <c r="E214" s="98">
        <f t="shared" si="220"/>
        <v>10079.823</v>
      </c>
      <c r="F214" s="98">
        <f t="shared" si="220"/>
        <v>4169.6702000000005</v>
      </c>
      <c r="G214" s="98">
        <f t="shared" si="220"/>
        <v>22291.759</v>
      </c>
      <c r="H214" s="98">
        <f t="shared" si="220"/>
        <v>1349.575</v>
      </c>
      <c r="I214" s="98">
        <f t="shared" si="220"/>
        <v>8146.74</v>
      </c>
      <c r="J214" s="98">
        <f t="shared" si="220"/>
        <v>9884.255000000001</v>
      </c>
      <c r="K214" s="98">
        <f t="shared" si="220"/>
        <v>4443.967000000001</v>
      </c>
      <c r="L214" s="98">
        <f t="shared" si="220"/>
        <v>45556.6782</v>
      </c>
      <c r="M214" s="98">
        <f t="shared" si="220"/>
        <v>95983.58</v>
      </c>
      <c r="N214" s="98">
        <f t="shared" si="220"/>
        <v>39705.058</v>
      </c>
      <c r="O214" s="98">
        <f t="shared" si="220"/>
        <v>44101.03999999999</v>
      </c>
      <c r="P214" s="98">
        <f t="shared" si="220"/>
        <v>12851.12</v>
      </c>
      <c r="Q214" s="98">
        <f t="shared" si="220"/>
        <v>77576.1</v>
      </c>
      <c r="R214" s="98">
        <f t="shared" si="220"/>
        <v>94121.32</v>
      </c>
      <c r="S214" s="98">
        <f t="shared" si="220"/>
        <v>42317</v>
      </c>
      <c r="T214" s="98">
        <f t="shared" si="218"/>
        <v>22927.318</v>
      </c>
      <c r="U214" s="98">
        <f t="shared" si="219"/>
        <v>539669.8814000001</v>
      </c>
      <c r="W214" s="82" t="s">
        <v>187</v>
      </c>
      <c r="X214" s="156" t="s">
        <v>186</v>
      </c>
      <c r="Y214" s="178">
        <f t="shared" si="224"/>
        <v>12402.2755</v>
      </c>
      <c r="Z214" s="178">
        <f t="shared" si="225"/>
        <v>90.5</v>
      </c>
      <c r="AA214" s="159">
        <f t="shared" si="226"/>
        <v>1122405.93</v>
      </c>
      <c r="AC214" s="82" t="s">
        <v>187</v>
      </c>
      <c r="AD214" s="156" t="s">
        <v>186</v>
      </c>
      <c r="AE214" s="229">
        <f t="shared" si="221"/>
        <v>12402.2755</v>
      </c>
      <c r="AF214" s="199">
        <f t="shared" si="227"/>
        <v>0</v>
      </c>
      <c r="AG214" s="180">
        <f t="shared" si="228"/>
        <v>0</v>
      </c>
      <c r="AH214" s="180">
        <f t="shared" si="229"/>
        <v>0</v>
      </c>
      <c r="AI214" s="180">
        <f t="shared" si="230"/>
        <v>39.248289557832</v>
      </c>
      <c r="AJ214" s="180">
        <f t="shared" si="231"/>
        <v>0</v>
      </c>
      <c r="AK214" s="180">
        <f t="shared" si="232"/>
        <v>0</v>
      </c>
      <c r="AL214" s="200">
        <f t="shared" si="233"/>
        <v>0</v>
      </c>
      <c r="AM214" s="235">
        <f t="shared" si="234"/>
        <v>486768.1</v>
      </c>
      <c r="AN214" s="232">
        <f t="shared" si="235"/>
        <v>39.25</v>
      </c>
      <c r="AP214" s="82" t="s">
        <v>187</v>
      </c>
      <c r="AQ214" s="201" t="s">
        <v>186</v>
      </c>
      <c r="AR214" s="202">
        <f aca="true" t="shared" si="241" ref="AR214:BH214">AR10+AR40+AR70+AR100+AR130+AR160+AR190</f>
        <v>551.2742</v>
      </c>
      <c r="AS214" s="202">
        <f t="shared" si="241"/>
        <v>766.5691</v>
      </c>
      <c r="AT214" s="202">
        <f t="shared" si="241"/>
        <v>1481.867</v>
      </c>
      <c r="AU214" s="202">
        <f t="shared" si="241"/>
        <v>2285.959</v>
      </c>
      <c r="AV214" s="202">
        <f t="shared" si="241"/>
        <v>405.5222</v>
      </c>
      <c r="AW214" s="202">
        <f t="shared" si="241"/>
        <v>0</v>
      </c>
      <c r="AX214" s="202">
        <f t="shared" si="241"/>
        <v>0</v>
      </c>
      <c r="AY214" s="202">
        <f t="shared" si="241"/>
        <v>0</v>
      </c>
      <c r="AZ214" s="202">
        <f t="shared" si="241"/>
        <v>6911.084</v>
      </c>
      <c r="BA214" s="202">
        <f t="shared" si="241"/>
        <v>0</v>
      </c>
      <c r="BB214" s="202">
        <f t="shared" si="241"/>
        <v>0</v>
      </c>
      <c r="BC214" s="202">
        <f t="shared" si="241"/>
        <v>0</v>
      </c>
      <c r="BD214" s="202">
        <f t="shared" si="241"/>
        <v>0</v>
      </c>
      <c r="BE214" s="202">
        <f t="shared" si="241"/>
        <v>0</v>
      </c>
      <c r="BF214" s="202">
        <f t="shared" si="241"/>
        <v>0</v>
      </c>
      <c r="BG214" s="202">
        <f t="shared" si="241"/>
        <v>0</v>
      </c>
      <c r="BH214" s="202">
        <f t="shared" si="241"/>
        <v>0</v>
      </c>
      <c r="BI214" s="159">
        <f t="shared" si="237"/>
        <v>12402.2755</v>
      </c>
      <c r="BJ214" s="46">
        <f t="shared" si="223"/>
        <v>0</v>
      </c>
    </row>
    <row r="215" spans="1:62" ht="15.75" thickBot="1">
      <c r="A215" s="82" t="s">
        <v>187</v>
      </c>
      <c r="B215" s="156" t="s">
        <v>183</v>
      </c>
      <c r="C215" s="97">
        <v>90.5</v>
      </c>
      <c r="D215" s="98">
        <f t="shared" si="220"/>
        <v>56.5781</v>
      </c>
      <c r="E215" s="98">
        <f t="shared" si="220"/>
        <v>136.9301</v>
      </c>
      <c r="F215" s="98">
        <f t="shared" si="220"/>
        <v>56.6432</v>
      </c>
      <c r="G215" s="98">
        <f t="shared" si="220"/>
        <v>7087.7555</v>
      </c>
      <c r="H215" s="98">
        <f t="shared" si="220"/>
        <v>18.3334</v>
      </c>
      <c r="I215" s="98">
        <f t="shared" si="220"/>
        <v>110.67</v>
      </c>
      <c r="J215" s="98">
        <f t="shared" si="220"/>
        <v>134.2734</v>
      </c>
      <c r="K215" s="98">
        <f t="shared" si="220"/>
        <v>60.3694</v>
      </c>
      <c r="L215" s="98">
        <f t="shared" si="220"/>
        <v>37010.318100000004</v>
      </c>
      <c r="M215" s="98">
        <f t="shared" si="220"/>
        <v>60814.63</v>
      </c>
      <c r="N215" s="98">
        <f t="shared" si="220"/>
        <v>25156.885000000002</v>
      </c>
      <c r="O215" s="98">
        <f t="shared" si="220"/>
        <v>27942.16</v>
      </c>
      <c r="P215" s="98">
        <f t="shared" si="220"/>
        <v>8142.395</v>
      </c>
      <c r="Q215" s="98">
        <f t="shared" si="220"/>
        <v>49151.759999999995</v>
      </c>
      <c r="R215" s="98">
        <f t="shared" si="220"/>
        <v>59634.71</v>
      </c>
      <c r="S215" s="98">
        <f t="shared" si="220"/>
        <v>26811.8</v>
      </c>
      <c r="T215" s="98">
        <f t="shared" si="218"/>
        <v>14526.617000000002</v>
      </c>
      <c r="U215" s="98">
        <f t="shared" si="219"/>
        <v>316852.82820000005</v>
      </c>
      <c r="W215" s="83" t="s">
        <v>187</v>
      </c>
      <c r="X215" s="157" t="s">
        <v>189</v>
      </c>
      <c r="Y215" s="183">
        <f t="shared" si="224"/>
        <v>0</v>
      </c>
      <c r="Z215" s="183">
        <f t="shared" si="225"/>
        <v>155.5</v>
      </c>
      <c r="AA215" s="160">
        <f t="shared" si="226"/>
        <v>0</v>
      </c>
      <c r="AC215" s="83" t="s">
        <v>187</v>
      </c>
      <c r="AD215" s="157" t="s">
        <v>189</v>
      </c>
      <c r="AE215" s="230">
        <f t="shared" si="221"/>
        <v>0</v>
      </c>
      <c r="AF215" s="203">
        <f t="shared" si="227"/>
        <v>0</v>
      </c>
      <c r="AG215" s="185">
        <f t="shared" si="228"/>
        <v>0</v>
      </c>
      <c r="AH215" s="185">
        <f t="shared" si="229"/>
        <v>0</v>
      </c>
      <c r="AI215" s="185">
        <f t="shared" si="230"/>
        <v>0</v>
      </c>
      <c r="AJ215" s="185">
        <f t="shared" si="231"/>
        <v>0</v>
      </c>
      <c r="AK215" s="185">
        <f t="shared" si="232"/>
        <v>0</v>
      </c>
      <c r="AL215" s="204">
        <f t="shared" si="233"/>
        <v>0</v>
      </c>
      <c r="AM215" s="236">
        <f t="shared" si="234"/>
        <v>0</v>
      </c>
      <c r="AN215" s="233">
        <f t="shared" si="235"/>
        <v>0</v>
      </c>
      <c r="AP215" s="83" t="s">
        <v>187</v>
      </c>
      <c r="AQ215" s="205" t="s">
        <v>189</v>
      </c>
      <c r="AR215" s="206">
        <f aca="true" t="shared" si="242" ref="AR215:BH215">AR11+AR41+AR71+AR101+AR131+AR161+AR191</f>
        <v>0</v>
      </c>
      <c r="AS215" s="206">
        <f t="shared" si="242"/>
        <v>0</v>
      </c>
      <c r="AT215" s="206">
        <f t="shared" si="242"/>
        <v>0</v>
      </c>
      <c r="AU215" s="206">
        <f t="shared" si="242"/>
        <v>0</v>
      </c>
      <c r="AV215" s="206">
        <f t="shared" si="242"/>
        <v>0</v>
      </c>
      <c r="AW215" s="206">
        <f t="shared" si="242"/>
        <v>0</v>
      </c>
      <c r="AX215" s="206">
        <f t="shared" si="242"/>
        <v>0</v>
      </c>
      <c r="AY215" s="206">
        <f t="shared" si="242"/>
        <v>0</v>
      </c>
      <c r="AZ215" s="206">
        <f t="shared" si="242"/>
        <v>0</v>
      </c>
      <c r="BA215" s="206">
        <f t="shared" si="242"/>
        <v>0</v>
      </c>
      <c r="BB215" s="206">
        <f t="shared" si="242"/>
        <v>0</v>
      </c>
      <c r="BC215" s="206">
        <f t="shared" si="242"/>
        <v>0</v>
      </c>
      <c r="BD215" s="206">
        <f t="shared" si="242"/>
        <v>0</v>
      </c>
      <c r="BE215" s="206">
        <f t="shared" si="242"/>
        <v>0</v>
      </c>
      <c r="BF215" s="206">
        <f t="shared" si="242"/>
        <v>0</v>
      </c>
      <c r="BG215" s="206">
        <f t="shared" si="242"/>
        <v>0</v>
      </c>
      <c r="BH215" s="206">
        <f t="shared" si="242"/>
        <v>0</v>
      </c>
      <c r="BI215" s="159">
        <f t="shared" si="237"/>
        <v>0</v>
      </c>
      <c r="BJ215" s="46">
        <f t="shared" si="223"/>
        <v>0</v>
      </c>
    </row>
    <row r="216" spans="1:62" ht="15.75" thickBot="1">
      <c r="A216" s="83" t="s">
        <v>187</v>
      </c>
      <c r="B216" s="157" t="s">
        <v>182</v>
      </c>
      <c r="C216" s="97">
        <v>155.5</v>
      </c>
      <c r="D216" s="98">
        <f t="shared" si="220"/>
        <v>0</v>
      </c>
      <c r="E216" s="98">
        <f t="shared" si="220"/>
        <v>0</v>
      </c>
      <c r="F216" s="98">
        <f t="shared" si="220"/>
        <v>0</v>
      </c>
      <c r="G216" s="98">
        <f t="shared" si="220"/>
        <v>0</v>
      </c>
      <c r="H216" s="98">
        <f t="shared" si="220"/>
        <v>0</v>
      </c>
      <c r="I216" s="98">
        <f t="shared" si="220"/>
        <v>0</v>
      </c>
      <c r="J216" s="98">
        <f t="shared" si="220"/>
        <v>0</v>
      </c>
      <c r="K216" s="98">
        <f t="shared" si="220"/>
        <v>0</v>
      </c>
      <c r="L216" s="98">
        <f t="shared" si="220"/>
        <v>0</v>
      </c>
      <c r="M216" s="98">
        <f t="shared" si="220"/>
        <v>0</v>
      </c>
      <c r="N216" s="98">
        <f t="shared" si="220"/>
        <v>0</v>
      </c>
      <c r="O216" s="98">
        <f t="shared" si="220"/>
        <v>0</v>
      </c>
      <c r="P216" s="98">
        <f t="shared" si="220"/>
        <v>0</v>
      </c>
      <c r="Q216" s="98">
        <f t="shared" si="220"/>
        <v>0</v>
      </c>
      <c r="R216" s="98">
        <f t="shared" si="220"/>
        <v>0</v>
      </c>
      <c r="S216" s="98">
        <f t="shared" si="220"/>
        <v>0</v>
      </c>
      <c r="T216" s="98">
        <f t="shared" si="218"/>
        <v>0</v>
      </c>
      <c r="U216" s="98">
        <f t="shared" si="219"/>
        <v>0</v>
      </c>
      <c r="W216" s="81" t="s">
        <v>187</v>
      </c>
      <c r="X216" s="155" t="s">
        <v>184</v>
      </c>
      <c r="Y216" s="173">
        <f t="shared" si="224"/>
        <v>382040.82499999995</v>
      </c>
      <c r="Z216" s="173">
        <f t="shared" si="225"/>
        <v>18.7</v>
      </c>
      <c r="AA216" s="158">
        <f t="shared" si="226"/>
        <v>7144163.43</v>
      </c>
      <c r="AC216" s="81" t="s">
        <v>187</v>
      </c>
      <c r="AD216" s="155" t="s">
        <v>184</v>
      </c>
      <c r="AE216" s="228">
        <f t="shared" si="221"/>
        <v>382040.82499999995</v>
      </c>
      <c r="AF216" s="195">
        <f t="shared" si="227"/>
        <v>7.49850889793</v>
      </c>
      <c r="AG216" s="175">
        <f t="shared" si="228"/>
        <v>4.628762233353</v>
      </c>
      <c r="AH216" s="175">
        <f t="shared" si="229"/>
        <v>0</v>
      </c>
      <c r="AI216" s="175">
        <f t="shared" si="230"/>
        <v>7.242023159724</v>
      </c>
      <c r="AJ216" s="175">
        <f t="shared" si="231"/>
        <v>0</v>
      </c>
      <c r="AK216" s="175">
        <f t="shared" si="232"/>
        <v>0</v>
      </c>
      <c r="AL216" s="196">
        <f t="shared" si="233"/>
        <v>0</v>
      </c>
      <c r="AM216" s="234">
        <f t="shared" si="234"/>
        <v>2261570.81</v>
      </c>
      <c r="AN216" s="231">
        <f t="shared" si="235"/>
        <v>5.92</v>
      </c>
      <c r="AP216" s="81" t="s">
        <v>187</v>
      </c>
      <c r="AQ216" s="197" t="s">
        <v>184</v>
      </c>
      <c r="AR216" s="198">
        <f aca="true" t="shared" si="243" ref="AR216:BH216">AR12+AR42+AR72+AR102+AR132+AR162+AR192</f>
        <v>12658.89</v>
      </c>
      <c r="AS216" s="198">
        <f t="shared" si="243"/>
        <v>30637</v>
      </c>
      <c r="AT216" s="198">
        <f t="shared" si="243"/>
        <v>12673.460000000001</v>
      </c>
      <c r="AU216" s="198">
        <f t="shared" si="243"/>
        <v>23710.426</v>
      </c>
      <c r="AV216" s="198">
        <f t="shared" si="243"/>
        <v>4101.95</v>
      </c>
      <c r="AW216" s="198">
        <f t="shared" si="243"/>
        <v>24761.52</v>
      </c>
      <c r="AX216" s="198">
        <f t="shared" si="243"/>
        <v>30042.591</v>
      </c>
      <c r="AY216" s="198">
        <f t="shared" si="243"/>
        <v>13507.166</v>
      </c>
      <c r="AZ216" s="198">
        <f t="shared" si="243"/>
        <v>28401.843999999997</v>
      </c>
      <c r="BA216" s="198">
        <f t="shared" si="243"/>
        <v>45032.33</v>
      </c>
      <c r="BB216" s="198">
        <f t="shared" si="243"/>
        <v>18628.302000000003</v>
      </c>
      <c r="BC216" s="198">
        <f t="shared" si="243"/>
        <v>20690.75</v>
      </c>
      <c r="BD216" s="198">
        <f t="shared" si="243"/>
        <v>6029.323</v>
      </c>
      <c r="BE216" s="198">
        <f t="shared" si="243"/>
        <v>36396.15</v>
      </c>
      <c r="BF216" s="198">
        <f t="shared" si="243"/>
        <v>44158.630000000005</v>
      </c>
      <c r="BG216" s="198">
        <f t="shared" si="243"/>
        <v>19853.748</v>
      </c>
      <c r="BH216" s="198">
        <f t="shared" si="243"/>
        <v>10756.744999999999</v>
      </c>
      <c r="BI216" s="158">
        <f t="shared" si="237"/>
        <v>382040.82500000007</v>
      </c>
      <c r="BJ216" s="46">
        <f t="shared" si="223"/>
        <v>0</v>
      </c>
    </row>
    <row r="217" spans="1:62" ht="15.75" thickBot="1">
      <c r="A217" s="81" t="s">
        <v>188</v>
      </c>
      <c r="B217" s="155" t="s">
        <v>184</v>
      </c>
      <c r="C217" s="97">
        <v>18.7</v>
      </c>
      <c r="D217" s="98">
        <f t="shared" si="220"/>
        <v>143407.69400000002</v>
      </c>
      <c r="E217" s="98">
        <f t="shared" si="220"/>
        <v>41319.913</v>
      </c>
      <c r="F217" s="98">
        <f t="shared" si="220"/>
        <v>56285.596999999994</v>
      </c>
      <c r="G217" s="98">
        <f t="shared" si="220"/>
        <v>27764.974000000002</v>
      </c>
      <c r="H217" s="98">
        <f t="shared" si="220"/>
        <v>75905.3468</v>
      </c>
      <c r="I217" s="98">
        <f t="shared" si="220"/>
        <v>137261.656</v>
      </c>
      <c r="J217" s="98">
        <f t="shared" si="220"/>
        <v>86277.16399999999</v>
      </c>
      <c r="K217" s="98">
        <f t="shared" si="220"/>
        <v>95070.70679999999</v>
      </c>
      <c r="L217" s="98">
        <f t="shared" si="220"/>
        <v>50665.111</v>
      </c>
      <c r="M217" s="98">
        <f t="shared" si="220"/>
        <v>39463.988</v>
      </c>
      <c r="N217" s="98">
        <f t="shared" si="220"/>
        <v>8608.035</v>
      </c>
      <c r="O217" s="98">
        <f t="shared" si="220"/>
        <v>7895.146000000001</v>
      </c>
      <c r="P217" s="98">
        <f t="shared" si="220"/>
        <v>12057.225999999999</v>
      </c>
      <c r="Q217" s="98">
        <f t="shared" si="220"/>
        <v>4070.301</v>
      </c>
      <c r="R217" s="98">
        <f t="shared" si="220"/>
        <v>179.2896</v>
      </c>
      <c r="S217" s="98">
        <f t="shared" si="220"/>
        <v>0</v>
      </c>
      <c r="T217" s="98">
        <f t="shared" si="218"/>
        <v>0</v>
      </c>
      <c r="U217" s="98">
        <f t="shared" si="219"/>
        <v>786232.1481999999</v>
      </c>
      <c r="W217" s="82" t="s">
        <v>187</v>
      </c>
      <c r="X217" s="156" t="s">
        <v>185</v>
      </c>
      <c r="Y217" s="178">
        <f t="shared" si="224"/>
        <v>539669.8814000001</v>
      </c>
      <c r="Z217" s="178">
        <f t="shared" si="225"/>
        <v>40.5</v>
      </c>
      <c r="AA217" s="159">
        <f t="shared" si="226"/>
        <v>21856630.2</v>
      </c>
      <c r="AC217" s="82" t="s">
        <v>187</v>
      </c>
      <c r="AD217" s="156" t="s">
        <v>185</v>
      </c>
      <c r="AE217" s="229">
        <f t="shared" si="221"/>
        <v>539669.8814000001</v>
      </c>
      <c r="AF217" s="199">
        <f t="shared" si="227"/>
        <v>17.271226537957</v>
      </c>
      <c r="AG217" s="180">
        <f t="shared" si="228"/>
        <v>11.002841723939</v>
      </c>
      <c r="AH217" s="180">
        <f t="shared" si="229"/>
        <v>0</v>
      </c>
      <c r="AI217" s="180">
        <f t="shared" si="230"/>
        <v>16.959803277107</v>
      </c>
      <c r="AJ217" s="180">
        <f t="shared" si="231"/>
        <v>0</v>
      </c>
      <c r="AK217" s="180">
        <f t="shared" si="232"/>
        <v>0</v>
      </c>
      <c r="AL217" s="200">
        <f t="shared" si="233"/>
        <v>0</v>
      </c>
      <c r="AM217" s="235">
        <f t="shared" si="234"/>
        <v>7536194.819999999</v>
      </c>
      <c r="AN217" s="232">
        <f t="shared" si="235"/>
        <v>13.96</v>
      </c>
      <c r="AP217" s="82" t="s">
        <v>187</v>
      </c>
      <c r="AQ217" s="201" t="s">
        <v>185</v>
      </c>
      <c r="AR217" s="202">
        <f aca="true" t="shared" si="244" ref="AR217:BH217">AR13+AR43+AR73+AR103+AR133+AR163+AR193</f>
        <v>4164.878</v>
      </c>
      <c r="AS217" s="202">
        <f t="shared" si="244"/>
        <v>10079.823</v>
      </c>
      <c r="AT217" s="202">
        <f t="shared" si="244"/>
        <v>4169.6702000000005</v>
      </c>
      <c r="AU217" s="202">
        <f t="shared" si="244"/>
        <v>22291.759</v>
      </c>
      <c r="AV217" s="202">
        <f t="shared" si="244"/>
        <v>1349.575</v>
      </c>
      <c r="AW217" s="202">
        <f t="shared" si="244"/>
        <v>8146.74</v>
      </c>
      <c r="AX217" s="202">
        <f t="shared" si="244"/>
        <v>9884.255000000001</v>
      </c>
      <c r="AY217" s="202">
        <f t="shared" si="244"/>
        <v>4443.967000000001</v>
      </c>
      <c r="AZ217" s="202">
        <f t="shared" si="244"/>
        <v>45556.6782</v>
      </c>
      <c r="BA217" s="202">
        <f t="shared" si="244"/>
        <v>95983.58</v>
      </c>
      <c r="BB217" s="202">
        <f t="shared" si="244"/>
        <v>39705.058</v>
      </c>
      <c r="BC217" s="202">
        <f t="shared" si="244"/>
        <v>44101.03999999999</v>
      </c>
      <c r="BD217" s="202">
        <f t="shared" si="244"/>
        <v>12851.12</v>
      </c>
      <c r="BE217" s="202">
        <f t="shared" si="244"/>
        <v>77576.1</v>
      </c>
      <c r="BF217" s="202">
        <f>BF13+BF43+BF73+BF103+BF133+BF163+BF193</f>
        <v>94121.32</v>
      </c>
      <c r="BG217" s="202">
        <f t="shared" si="244"/>
        <v>42317</v>
      </c>
      <c r="BH217" s="202">
        <f t="shared" si="244"/>
        <v>22927.318</v>
      </c>
      <c r="BI217" s="159">
        <f t="shared" si="237"/>
        <v>539669.8814000001</v>
      </c>
      <c r="BJ217" s="46">
        <f t="shared" si="223"/>
        <v>0</v>
      </c>
    </row>
    <row r="218" spans="1:62" ht="15.75" thickBot="1">
      <c r="A218" s="82" t="s">
        <v>188</v>
      </c>
      <c r="B218" s="156" t="s">
        <v>185</v>
      </c>
      <c r="C218" s="97">
        <v>40.5</v>
      </c>
      <c r="D218" s="98">
        <f t="shared" si="220"/>
        <v>40151.7875</v>
      </c>
      <c r="E218" s="98">
        <f t="shared" si="220"/>
        <v>9396.4006</v>
      </c>
      <c r="F218" s="98">
        <f t="shared" si="220"/>
        <v>47666.015</v>
      </c>
      <c r="G218" s="98">
        <f t="shared" si="220"/>
        <v>40107.1648</v>
      </c>
      <c r="H218" s="98">
        <f t="shared" si="220"/>
        <v>131968.90440000003</v>
      </c>
      <c r="I218" s="98">
        <f t="shared" si="220"/>
        <v>235412.91640000002</v>
      </c>
      <c r="J218" s="98">
        <f t="shared" si="220"/>
        <v>180645.6912</v>
      </c>
      <c r="K218" s="98">
        <f t="shared" si="220"/>
        <v>207344.72840000002</v>
      </c>
      <c r="L218" s="98">
        <f t="shared" si="220"/>
        <v>111721.221</v>
      </c>
      <c r="M218" s="98">
        <f t="shared" si="220"/>
        <v>86209.14</v>
      </c>
      <c r="N218" s="98">
        <f t="shared" si="220"/>
        <v>18804.266</v>
      </c>
      <c r="O218" s="98">
        <f t="shared" si="220"/>
        <v>17246.958</v>
      </c>
      <c r="P218" s="98">
        <f t="shared" si="220"/>
        <v>26339.027000000002</v>
      </c>
      <c r="Q218" s="98">
        <f t="shared" si="220"/>
        <v>8891.578</v>
      </c>
      <c r="R218" s="98">
        <f t="shared" si="220"/>
        <v>391.6584</v>
      </c>
      <c r="S218" s="98">
        <f t="shared" si="220"/>
        <v>0</v>
      </c>
      <c r="T218" s="98">
        <f t="shared" si="218"/>
        <v>0</v>
      </c>
      <c r="U218" s="98">
        <f t="shared" si="219"/>
        <v>1162297.4567000002</v>
      </c>
      <c r="W218" s="82" t="s">
        <v>187</v>
      </c>
      <c r="X218" s="156" t="s">
        <v>183</v>
      </c>
      <c r="Y218" s="178">
        <f t="shared" si="224"/>
        <v>316852.8282</v>
      </c>
      <c r="Z218" s="178">
        <f t="shared" si="225"/>
        <v>90.5</v>
      </c>
      <c r="AA218" s="159">
        <f t="shared" si="226"/>
        <v>28675180.95</v>
      </c>
      <c r="AC218" s="82" t="s">
        <v>187</v>
      </c>
      <c r="AD218" s="156" t="s">
        <v>183</v>
      </c>
      <c r="AE218" s="229">
        <f t="shared" si="221"/>
        <v>316852.8282</v>
      </c>
      <c r="AF218" s="199">
        <f t="shared" si="227"/>
        <v>39.685716730101</v>
      </c>
      <c r="AG218" s="180">
        <f t="shared" si="228"/>
        <v>25.622290209911</v>
      </c>
      <c r="AH218" s="180">
        <f t="shared" si="229"/>
        <v>0</v>
      </c>
      <c r="AI218" s="180">
        <f t="shared" si="230"/>
        <v>39.248289700625</v>
      </c>
      <c r="AJ218" s="180">
        <f t="shared" si="231"/>
        <v>0</v>
      </c>
      <c r="AK218" s="180">
        <f t="shared" si="232"/>
        <v>0</v>
      </c>
      <c r="AL218" s="200">
        <f t="shared" si="233"/>
        <v>0</v>
      </c>
      <c r="AM218" s="235">
        <f t="shared" si="234"/>
        <v>10306874.44</v>
      </c>
      <c r="AN218" s="232">
        <f t="shared" si="235"/>
        <v>32.53</v>
      </c>
      <c r="AP218" s="82" t="s">
        <v>187</v>
      </c>
      <c r="AQ218" s="201" t="s">
        <v>183</v>
      </c>
      <c r="AR218" s="202">
        <f aca="true" t="shared" si="245" ref="AR218:BH218">AR14+AR44+AR74+AR104+AR134+AR164+AR194</f>
        <v>56.5781</v>
      </c>
      <c r="AS218" s="202">
        <f t="shared" si="245"/>
        <v>136.9301</v>
      </c>
      <c r="AT218" s="202">
        <f t="shared" si="245"/>
        <v>56.6432</v>
      </c>
      <c r="AU218" s="202">
        <f t="shared" si="245"/>
        <v>7087.7555</v>
      </c>
      <c r="AV218" s="202">
        <f t="shared" si="245"/>
        <v>18.3334</v>
      </c>
      <c r="AW218" s="202">
        <f t="shared" si="245"/>
        <v>110.67</v>
      </c>
      <c r="AX218" s="202">
        <f t="shared" si="245"/>
        <v>134.2734</v>
      </c>
      <c r="AY218" s="202">
        <f t="shared" si="245"/>
        <v>60.3694</v>
      </c>
      <c r="AZ218" s="202">
        <f t="shared" si="245"/>
        <v>37010.318100000004</v>
      </c>
      <c r="BA218" s="202">
        <f t="shared" si="245"/>
        <v>60814.63</v>
      </c>
      <c r="BB218" s="202">
        <f t="shared" si="245"/>
        <v>25156.885000000002</v>
      </c>
      <c r="BC218" s="202">
        <f t="shared" si="245"/>
        <v>27942.16</v>
      </c>
      <c r="BD218" s="202">
        <f t="shared" si="245"/>
        <v>8142.395</v>
      </c>
      <c r="BE218" s="202">
        <f t="shared" si="245"/>
        <v>49151.759999999995</v>
      </c>
      <c r="BF218" s="202">
        <f t="shared" si="245"/>
        <v>59634.71</v>
      </c>
      <c r="BG218" s="202">
        <f t="shared" si="245"/>
        <v>26811.8</v>
      </c>
      <c r="BH218" s="202">
        <f t="shared" si="245"/>
        <v>14526.617000000002</v>
      </c>
      <c r="BI218" s="159">
        <f t="shared" si="237"/>
        <v>316852.82820000005</v>
      </c>
      <c r="BJ218" s="46">
        <f t="shared" si="223"/>
        <v>0</v>
      </c>
    </row>
    <row r="219" spans="1:62" ht="15.75" thickBot="1">
      <c r="A219" s="82" t="s">
        <v>188</v>
      </c>
      <c r="B219" s="156" t="s">
        <v>183</v>
      </c>
      <c r="C219" s="97">
        <v>90.5</v>
      </c>
      <c r="D219" s="98">
        <f t="shared" si="220"/>
        <v>134.59269999999998</v>
      </c>
      <c r="E219" s="98">
        <f t="shared" si="220"/>
        <v>6.325</v>
      </c>
      <c r="F219" s="98">
        <f t="shared" si="220"/>
        <v>8310.5046</v>
      </c>
      <c r="G219" s="98">
        <f t="shared" si="220"/>
        <v>11394.164</v>
      </c>
      <c r="H219" s="98">
        <f t="shared" si="220"/>
        <v>34279.592000000004</v>
      </c>
      <c r="I219" s="98">
        <f t="shared" si="220"/>
        <v>60194.718</v>
      </c>
      <c r="J219" s="98">
        <f t="shared" si="220"/>
        <v>72512.658</v>
      </c>
      <c r="K219" s="98">
        <f t="shared" si="220"/>
        <v>90983.543</v>
      </c>
      <c r="L219" s="98">
        <f t="shared" si="220"/>
        <v>54996.627</v>
      </c>
      <c r="M219" s="98">
        <f t="shared" si="220"/>
        <v>37958.944</v>
      </c>
      <c r="N219" s="98">
        <f t="shared" si="220"/>
        <v>8279.749</v>
      </c>
      <c r="O219" s="98">
        <f t="shared" si="220"/>
        <v>7594.047500000001</v>
      </c>
      <c r="P219" s="98">
        <f t="shared" si="220"/>
        <v>11597.397</v>
      </c>
      <c r="Q219" s="98">
        <f t="shared" si="220"/>
        <v>3915.072</v>
      </c>
      <c r="R219" s="98">
        <f t="shared" si="220"/>
        <v>172.452</v>
      </c>
      <c r="S219" s="98">
        <f t="shared" si="220"/>
        <v>0</v>
      </c>
      <c r="T219" s="98">
        <f t="shared" si="218"/>
        <v>0</v>
      </c>
      <c r="U219" s="98">
        <f t="shared" si="219"/>
        <v>402330.3858</v>
      </c>
      <c r="W219" s="83" t="s">
        <v>187</v>
      </c>
      <c r="X219" s="157" t="s">
        <v>182</v>
      </c>
      <c r="Y219" s="183">
        <f t="shared" si="224"/>
        <v>0</v>
      </c>
      <c r="Z219" s="183">
        <f t="shared" si="225"/>
        <v>155.5</v>
      </c>
      <c r="AA219" s="160">
        <f t="shared" si="226"/>
        <v>0</v>
      </c>
      <c r="AC219" s="83" t="s">
        <v>187</v>
      </c>
      <c r="AD219" s="157" t="s">
        <v>182</v>
      </c>
      <c r="AE219" s="230">
        <f t="shared" si="221"/>
        <v>0</v>
      </c>
      <c r="AF219" s="203">
        <f t="shared" si="227"/>
        <v>0</v>
      </c>
      <c r="AG219" s="185">
        <f t="shared" si="228"/>
        <v>0</v>
      </c>
      <c r="AH219" s="185">
        <f t="shared" si="229"/>
        <v>0</v>
      </c>
      <c r="AI219" s="185">
        <f t="shared" si="230"/>
        <v>0</v>
      </c>
      <c r="AJ219" s="185">
        <f t="shared" si="231"/>
        <v>0</v>
      </c>
      <c r="AK219" s="185">
        <f t="shared" si="232"/>
        <v>0</v>
      </c>
      <c r="AL219" s="204">
        <f t="shared" si="233"/>
        <v>0</v>
      </c>
      <c r="AM219" s="236">
        <f t="shared" si="234"/>
        <v>0</v>
      </c>
      <c r="AN219" s="233">
        <f t="shared" si="235"/>
        <v>0</v>
      </c>
      <c r="AP219" s="83" t="s">
        <v>187</v>
      </c>
      <c r="AQ219" s="205" t="s">
        <v>182</v>
      </c>
      <c r="AR219" s="206">
        <f aca="true" t="shared" si="246" ref="AR219:BH219">AR15+AR45+AR75+AR105+AR135+AR165+AR195</f>
        <v>0</v>
      </c>
      <c r="AS219" s="206">
        <f t="shared" si="246"/>
        <v>0</v>
      </c>
      <c r="AT219" s="206">
        <f t="shared" si="246"/>
        <v>0</v>
      </c>
      <c r="AU219" s="206">
        <f t="shared" si="246"/>
        <v>0</v>
      </c>
      <c r="AV219" s="206">
        <f t="shared" si="246"/>
        <v>0</v>
      </c>
      <c r="AW219" s="206">
        <f t="shared" si="246"/>
        <v>0</v>
      </c>
      <c r="AX219" s="206">
        <f t="shared" si="246"/>
        <v>0</v>
      </c>
      <c r="AY219" s="206">
        <f t="shared" si="246"/>
        <v>0</v>
      </c>
      <c r="AZ219" s="206">
        <f t="shared" si="246"/>
        <v>0</v>
      </c>
      <c r="BA219" s="206">
        <f t="shared" si="246"/>
        <v>0</v>
      </c>
      <c r="BB219" s="206">
        <f t="shared" si="246"/>
        <v>0</v>
      </c>
      <c r="BC219" s="206">
        <f t="shared" si="246"/>
        <v>0</v>
      </c>
      <c r="BD219" s="206">
        <f t="shared" si="246"/>
        <v>0</v>
      </c>
      <c r="BE219" s="206">
        <f t="shared" si="246"/>
        <v>0</v>
      </c>
      <c r="BF219" s="206">
        <f t="shared" si="246"/>
        <v>0</v>
      </c>
      <c r="BG219" s="206">
        <f t="shared" si="246"/>
        <v>0</v>
      </c>
      <c r="BH219" s="206">
        <f t="shared" si="246"/>
        <v>0</v>
      </c>
      <c r="BI219" s="159">
        <f t="shared" si="237"/>
        <v>0</v>
      </c>
      <c r="BJ219" s="46">
        <f t="shared" si="223"/>
        <v>0</v>
      </c>
    </row>
    <row r="220" spans="1:62" ht="15.75" thickBot="1">
      <c r="A220" s="83" t="s">
        <v>188</v>
      </c>
      <c r="B220" s="157" t="s">
        <v>182</v>
      </c>
      <c r="C220" s="97">
        <v>155.5</v>
      </c>
      <c r="D220" s="98">
        <f t="shared" si="220"/>
        <v>0</v>
      </c>
      <c r="E220" s="98">
        <f t="shared" si="220"/>
        <v>0</v>
      </c>
      <c r="F220" s="98">
        <f t="shared" si="220"/>
        <v>0</v>
      </c>
      <c r="G220" s="98">
        <f t="shared" si="220"/>
        <v>0</v>
      </c>
      <c r="H220" s="98">
        <f t="shared" si="220"/>
        <v>0</v>
      </c>
      <c r="I220" s="98">
        <f t="shared" si="220"/>
        <v>0</v>
      </c>
      <c r="J220" s="98">
        <f t="shared" si="220"/>
        <v>0</v>
      </c>
      <c r="K220" s="98">
        <f t="shared" si="220"/>
        <v>0</v>
      </c>
      <c r="L220" s="98">
        <f t="shared" si="220"/>
        <v>365.1</v>
      </c>
      <c r="M220" s="98">
        <f t="shared" si="220"/>
        <v>0</v>
      </c>
      <c r="N220" s="98">
        <f t="shared" si="220"/>
        <v>0</v>
      </c>
      <c r="O220" s="98">
        <f t="shared" si="220"/>
        <v>0</v>
      </c>
      <c r="P220" s="98">
        <f t="shared" si="220"/>
        <v>0</v>
      </c>
      <c r="Q220" s="98">
        <f t="shared" si="220"/>
        <v>0</v>
      </c>
      <c r="R220" s="98">
        <f t="shared" si="220"/>
        <v>0</v>
      </c>
      <c r="S220" s="98">
        <f t="shared" si="220"/>
        <v>0</v>
      </c>
      <c r="T220" s="98">
        <f t="shared" si="218"/>
        <v>0</v>
      </c>
      <c r="U220" s="98">
        <f t="shared" si="219"/>
        <v>365.1</v>
      </c>
      <c r="W220" s="81" t="s">
        <v>188</v>
      </c>
      <c r="X220" s="155" t="s">
        <v>184</v>
      </c>
      <c r="Y220" s="173">
        <f t="shared" si="224"/>
        <v>786232.1481999999</v>
      </c>
      <c r="Z220" s="173">
        <f t="shared" si="225"/>
        <v>18.7</v>
      </c>
      <c r="AA220" s="158">
        <f t="shared" si="226"/>
        <v>14702541.17</v>
      </c>
      <c r="AC220" s="81" t="s">
        <v>188</v>
      </c>
      <c r="AD220" s="155" t="s">
        <v>184</v>
      </c>
      <c r="AE220" s="228">
        <f t="shared" si="221"/>
        <v>786232.1481999999</v>
      </c>
      <c r="AF220" s="195">
        <f t="shared" si="227"/>
        <v>7.498509066437</v>
      </c>
      <c r="AG220" s="175">
        <f t="shared" si="228"/>
        <v>4.628762207185</v>
      </c>
      <c r="AH220" s="175">
        <f t="shared" si="229"/>
        <v>8.246213530765</v>
      </c>
      <c r="AI220" s="175">
        <f t="shared" si="230"/>
        <v>7.242023192162</v>
      </c>
      <c r="AJ220" s="175">
        <f t="shared" si="231"/>
        <v>8.068047084727</v>
      </c>
      <c r="AK220" s="175">
        <f t="shared" si="232"/>
        <v>6.87159348545</v>
      </c>
      <c r="AL220" s="196">
        <f t="shared" si="233"/>
        <v>10.410237758771</v>
      </c>
      <c r="AM220" s="234">
        <f t="shared" si="234"/>
        <v>5750675.350000001</v>
      </c>
      <c r="AN220" s="231">
        <f t="shared" si="235"/>
        <v>7.31</v>
      </c>
      <c r="AP220" s="81" t="s">
        <v>188</v>
      </c>
      <c r="AQ220" s="197" t="s">
        <v>184</v>
      </c>
      <c r="AR220" s="198">
        <f aca="true" t="shared" si="247" ref="AR220:BH220">AR16+AR46+AR76+AR106+AR136+AR166+AR196</f>
        <v>143407.69400000002</v>
      </c>
      <c r="AS220" s="198">
        <f t="shared" si="247"/>
        <v>41319.913</v>
      </c>
      <c r="AT220" s="198">
        <f t="shared" si="247"/>
        <v>56285.596999999994</v>
      </c>
      <c r="AU220" s="198">
        <f t="shared" si="247"/>
        <v>27764.974000000002</v>
      </c>
      <c r="AV220" s="198">
        <f t="shared" si="247"/>
        <v>75905.3468</v>
      </c>
      <c r="AW220" s="198">
        <f t="shared" si="247"/>
        <v>137261.656</v>
      </c>
      <c r="AX220" s="198">
        <f t="shared" si="247"/>
        <v>86277.16399999999</v>
      </c>
      <c r="AY220" s="198">
        <f t="shared" si="247"/>
        <v>95070.70679999999</v>
      </c>
      <c r="AZ220" s="198">
        <f t="shared" si="247"/>
        <v>50665.111</v>
      </c>
      <c r="BA220" s="198">
        <f t="shared" si="247"/>
        <v>39463.988</v>
      </c>
      <c r="BB220" s="198">
        <f t="shared" si="247"/>
        <v>8608.035</v>
      </c>
      <c r="BC220" s="198">
        <f t="shared" si="247"/>
        <v>7895.146000000001</v>
      </c>
      <c r="BD220" s="198">
        <f t="shared" si="247"/>
        <v>12057.225999999999</v>
      </c>
      <c r="BE220" s="198">
        <f t="shared" si="247"/>
        <v>4070.301</v>
      </c>
      <c r="BF220" s="198">
        <f t="shared" si="247"/>
        <v>179.2896</v>
      </c>
      <c r="BG220" s="198">
        <f t="shared" si="247"/>
        <v>0</v>
      </c>
      <c r="BH220" s="198">
        <f t="shared" si="247"/>
        <v>0</v>
      </c>
      <c r="BI220" s="158">
        <f t="shared" si="237"/>
        <v>786232.1481999999</v>
      </c>
      <c r="BJ220" s="46">
        <f t="shared" si="223"/>
        <v>0</v>
      </c>
    </row>
    <row r="221" spans="1:62" ht="15.75" thickBot="1">
      <c r="A221" s="84" t="s">
        <v>190</v>
      </c>
      <c r="B221" s="85"/>
      <c r="C221" s="96"/>
      <c r="D221" s="100">
        <f>SUM(D206:D220)</f>
        <v>262599.76749999996</v>
      </c>
      <c r="E221" s="100">
        <f aca="true" t="shared" si="248" ref="E221:T221">SUM(E206:E220)</f>
        <v>153632.54880000002</v>
      </c>
      <c r="F221" s="100">
        <f t="shared" si="248"/>
        <v>244013.68699999998</v>
      </c>
      <c r="G221" s="100">
        <f t="shared" si="248"/>
        <v>227865.06229999996</v>
      </c>
      <c r="H221" s="100">
        <f t="shared" si="248"/>
        <v>345825.28380000003</v>
      </c>
      <c r="I221" s="100">
        <f t="shared" si="248"/>
        <v>465888.2204</v>
      </c>
      <c r="J221" s="100">
        <f t="shared" si="248"/>
        <v>379496.63259999995</v>
      </c>
      <c r="K221" s="100">
        <f t="shared" si="248"/>
        <v>411410.4806</v>
      </c>
      <c r="L221" s="100">
        <f t="shared" si="248"/>
        <v>355658.3953</v>
      </c>
      <c r="M221" s="100">
        <f t="shared" si="248"/>
        <v>365462.612</v>
      </c>
      <c r="N221" s="100">
        <f t="shared" si="248"/>
        <v>119182.295</v>
      </c>
      <c r="O221" s="100">
        <f t="shared" si="248"/>
        <v>125470.10149999999</v>
      </c>
      <c r="P221" s="100">
        <f t="shared" si="248"/>
        <v>77016.488</v>
      </c>
      <c r="Q221" s="100">
        <f t="shared" si="248"/>
        <v>180000.961</v>
      </c>
      <c r="R221" s="100">
        <f t="shared" si="248"/>
        <v>198658.05999999997</v>
      </c>
      <c r="S221" s="100">
        <f t="shared" si="248"/>
        <v>88982.548</v>
      </c>
      <c r="T221" s="100">
        <f t="shared" si="248"/>
        <v>48210.67999999999</v>
      </c>
      <c r="U221" s="98">
        <f t="shared" si="219"/>
        <v>4049373.8238</v>
      </c>
      <c r="W221" s="82" t="s">
        <v>188</v>
      </c>
      <c r="X221" s="156" t="s">
        <v>185</v>
      </c>
      <c r="Y221" s="178">
        <f t="shared" si="224"/>
        <v>1162297.4567</v>
      </c>
      <c r="Z221" s="178">
        <f t="shared" si="225"/>
        <v>40.5</v>
      </c>
      <c r="AA221" s="159">
        <f t="shared" si="226"/>
        <v>47073047</v>
      </c>
      <c r="AC221" s="82" t="s">
        <v>188</v>
      </c>
      <c r="AD221" s="156" t="s">
        <v>185</v>
      </c>
      <c r="AE221" s="229">
        <f t="shared" si="221"/>
        <v>1162297.4567</v>
      </c>
      <c r="AF221" s="199">
        <f t="shared" si="227"/>
        <v>17.271226515177</v>
      </c>
      <c r="AG221" s="180">
        <f t="shared" si="228"/>
        <v>11.002841752747</v>
      </c>
      <c r="AH221" s="180">
        <f t="shared" si="229"/>
        <v>18.752282445465</v>
      </c>
      <c r="AI221" s="180">
        <f t="shared" si="230"/>
        <v>16.959803247145</v>
      </c>
      <c r="AJ221" s="180">
        <f t="shared" si="231"/>
        <v>18.381304738512</v>
      </c>
      <c r="AK221" s="180">
        <f t="shared" si="232"/>
        <v>16.195599068398</v>
      </c>
      <c r="AL221" s="200">
        <f t="shared" si="233"/>
        <v>23.338511019934</v>
      </c>
      <c r="AM221" s="235">
        <f t="shared" si="234"/>
        <v>19863704.990000002</v>
      </c>
      <c r="AN221" s="232">
        <f t="shared" si="235"/>
        <v>17.09</v>
      </c>
      <c r="AP221" s="82" t="s">
        <v>188</v>
      </c>
      <c r="AQ221" s="201" t="s">
        <v>185</v>
      </c>
      <c r="AR221" s="202">
        <f aca="true" t="shared" si="249" ref="AR221:BH221">AR17+AR47+AR77+AR107+AR137+AR167+AR197</f>
        <v>40151.7875</v>
      </c>
      <c r="AS221" s="202">
        <f t="shared" si="249"/>
        <v>9396.4006</v>
      </c>
      <c r="AT221" s="202">
        <f t="shared" si="249"/>
        <v>47666.015</v>
      </c>
      <c r="AU221" s="202">
        <f t="shared" si="249"/>
        <v>40107.1648</v>
      </c>
      <c r="AV221" s="202">
        <f t="shared" si="249"/>
        <v>131968.90440000003</v>
      </c>
      <c r="AW221" s="202">
        <f t="shared" si="249"/>
        <v>235412.91640000002</v>
      </c>
      <c r="AX221" s="202">
        <f t="shared" si="249"/>
        <v>180645.6912</v>
      </c>
      <c r="AY221" s="202">
        <f t="shared" si="249"/>
        <v>207344.72840000002</v>
      </c>
      <c r="AZ221" s="202">
        <f t="shared" si="249"/>
        <v>111721.221</v>
      </c>
      <c r="BA221" s="202">
        <f t="shared" si="249"/>
        <v>86209.14</v>
      </c>
      <c r="BB221" s="202">
        <f t="shared" si="249"/>
        <v>18804.266</v>
      </c>
      <c r="BC221" s="202">
        <f t="shared" si="249"/>
        <v>17246.958</v>
      </c>
      <c r="BD221" s="202">
        <f t="shared" si="249"/>
        <v>26339.027000000002</v>
      </c>
      <c r="BE221" s="202">
        <f t="shared" si="249"/>
        <v>8891.578</v>
      </c>
      <c r="BF221" s="202">
        <f t="shared" si="249"/>
        <v>391.6584</v>
      </c>
      <c r="BG221" s="202">
        <f t="shared" si="249"/>
        <v>0</v>
      </c>
      <c r="BH221" s="202">
        <f t="shared" si="249"/>
        <v>0</v>
      </c>
      <c r="BI221" s="159">
        <f t="shared" si="237"/>
        <v>1162297.4567000002</v>
      </c>
      <c r="BJ221" s="46">
        <f t="shared" si="223"/>
        <v>0</v>
      </c>
    </row>
    <row r="222" spans="23:62" ht="15">
      <c r="W222" s="82" t="s">
        <v>188</v>
      </c>
      <c r="X222" s="156" t="s">
        <v>183</v>
      </c>
      <c r="Y222" s="178">
        <f t="shared" si="224"/>
        <v>402330.38580000005</v>
      </c>
      <c r="Z222" s="178">
        <f t="shared" si="225"/>
        <v>90.5</v>
      </c>
      <c r="AA222" s="159">
        <f t="shared" si="226"/>
        <v>36410899.91</v>
      </c>
      <c r="AC222" s="82" t="s">
        <v>188</v>
      </c>
      <c r="AD222" s="156" t="s">
        <v>183</v>
      </c>
      <c r="AE222" s="229">
        <f t="shared" si="221"/>
        <v>402330.38580000005</v>
      </c>
      <c r="AF222" s="199">
        <f t="shared" si="227"/>
        <v>39.685716199566</v>
      </c>
      <c r="AG222" s="180">
        <f t="shared" si="228"/>
        <v>25.622290201037</v>
      </c>
      <c r="AH222" s="180">
        <f t="shared" si="229"/>
        <v>42.848770637381</v>
      </c>
      <c r="AI222" s="180">
        <f t="shared" si="230"/>
        <v>39.248289738147</v>
      </c>
      <c r="AJ222" s="180">
        <f t="shared" si="231"/>
        <v>42.035564628978</v>
      </c>
      <c r="AK222" s="180">
        <f t="shared" si="232"/>
        <v>37.580933046807</v>
      </c>
      <c r="AL222" s="200">
        <f t="shared" si="233"/>
        <v>52.990513809841</v>
      </c>
      <c r="AM222" s="235">
        <f t="shared" si="234"/>
        <v>15579263.670000002</v>
      </c>
      <c r="AN222" s="232">
        <f t="shared" si="235"/>
        <v>38.72</v>
      </c>
      <c r="AP222" s="82" t="s">
        <v>188</v>
      </c>
      <c r="AQ222" s="201" t="s">
        <v>183</v>
      </c>
      <c r="AR222" s="202">
        <f aca="true" t="shared" si="250" ref="AR222:BH222">AR18+AR48+AR78+AR108+AR138+AR168+AR198</f>
        <v>134.59269999999998</v>
      </c>
      <c r="AS222" s="202">
        <f t="shared" si="250"/>
        <v>6.325</v>
      </c>
      <c r="AT222" s="202">
        <f t="shared" si="250"/>
        <v>8310.5046</v>
      </c>
      <c r="AU222" s="202">
        <f t="shared" si="250"/>
        <v>11394.164</v>
      </c>
      <c r="AV222" s="202">
        <f t="shared" si="250"/>
        <v>34279.592000000004</v>
      </c>
      <c r="AW222" s="202">
        <f t="shared" si="250"/>
        <v>60194.718</v>
      </c>
      <c r="AX222" s="202">
        <f t="shared" si="250"/>
        <v>72512.658</v>
      </c>
      <c r="AY222" s="202">
        <f t="shared" si="250"/>
        <v>90983.543</v>
      </c>
      <c r="AZ222" s="202">
        <f t="shared" si="250"/>
        <v>54996.627</v>
      </c>
      <c r="BA222" s="202">
        <f t="shared" si="250"/>
        <v>37958.944</v>
      </c>
      <c r="BB222" s="202">
        <f t="shared" si="250"/>
        <v>8279.749</v>
      </c>
      <c r="BC222" s="202">
        <f t="shared" si="250"/>
        <v>7594.047500000001</v>
      </c>
      <c r="BD222" s="202">
        <f t="shared" si="250"/>
        <v>11597.397</v>
      </c>
      <c r="BE222" s="202">
        <f t="shared" si="250"/>
        <v>3915.072</v>
      </c>
      <c r="BF222" s="202">
        <f t="shared" si="250"/>
        <v>172.452</v>
      </c>
      <c r="BG222" s="202">
        <f t="shared" si="250"/>
        <v>0</v>
      </c>
      <c r="BH222" s="202">
        <f t="shared" si="250"/>
        <v>0</v>
      </c>
      <c r="BI222" s="159">
        <f t="shared" si="237"/>
        <v>402330.3858</v>
      </c>
      <c r="BJ222" s="46">
        <f t="shared" si="223"/>
        <v>0</v>
      </c>
    </row>
    <row r="223" spans="23:62" ht="15.75" thickBot="1">
      <c r="W223" s="83" t="s">
        <v>188</v>
      </c>
      <c r="X223" s="157" t="s">
        <v>182</v>
      </c>
      <c r="Y223" s="183">
        <f t="shared" si="224"/>
        <v>365.1</v>
      </c>
      <c r="Z223" s="183">
        <f t="shared" si="225"/>
        <v>155.5</v>
      </c>
      <c r="AA223" s="160">
        <f t="shared" si="226"/>
        <v>56773.05</v>
      </c>
      <c r="AC223" s="83" t="s">
        <v>188</v>
      </c>
      <c r="AD223" s="157" t="s">
        <v>182</v>
      </c>
      <c r="AE223" s="230">
        <f t="shared" si="221"/>
        <v>365.1</v>
      </c>
      <c r="AF223" s="203">
        <f t="shared" si="227"/>
        <v>0</v>
      </c>
      <c r="AG223" s="185">
        <f t="shared" si="228"/>
        <v>0</v>
      </c>
      <c r="AH223" s="185">
        <f t="shared" si="229"/>
        <v>0</v>
      </c>
      <c r="AI223" s="185">
        <f t="shared" si="230"/>
        <v>68.223308682553</v>
      </c>
      <c r="AJ223" s="185">
        <f t="shared" si="231"/>
        <v>0</v>
      </c>
      <c r="AK223" s="185">
        <f t="shared" si="232"/>
        <v>0</v>
      </c>
      <c r="AL223" s="204">
        <f t="shared" si="233"/>
        <v>0</v>
      </c>
      <c r="AM223" s="236">
        <f t="shared" si="234"/>
        <v>24908.33</v>
      </c>
      <c r="AN223" s="233">
        <f t="shared" si="235"/>
        <v>68.22</v>
      </c>
      <c r="AP223" s="83" t="s">
        <v>188</v>
      </c>
      <c r="AQ223" s="205" t="s">
        <v>182</v>
      </c>
      <c r="AR223" s="206">
        <f aca="true" t="shared" si="251" ref="AR223:BG223">AR19+AR49+AR79+AR109+AR139+AR169+AR199</f>
        <v>0</v>
      </c>
      <c r="AS223" s="206">
        <f t="shared" si="251"/>
        <v>0</v>
      </c>
      <c r="AT223" s="206">
        <f t="shared" si="251"/>
        <v>0</v>
      </c>
      <c r="AU223" s="206">
        <f t="shared" si="251"/>
        <v>0</v>
      </c>
      <c r="AV223" s="206">
        <f t="shared" si="251"/>
        <v>0</v>
      </c>
      <c r="AW223" s="206">
        <f t="shared" si="251"/>
        <v>0</v>
      </c>
      <c r="AX223" s="206">
        <f t="shared" si="251"/>
        <v>0</v>
      </c>
      <c r="AY223" s="206">
        <f t="shared" si="251"/>
        <v>0</v>
      </c>
      <c r="AZ223" s="206">
        <f t="shared" si="251"/>
        <v>365.1</v>
      </c>
      <c r="BA223" s="206">
        <f t="shared" si="251"/>
        <v>0</v>
      </c>
      <c r="BB223" s="206">
        <f t="shared" si="251"/>
        <v>0</v>
      </c>
      <c r="BC223" s="206">
        <f t="shared" si="251"/>
        <v>0</v>
      </c>
      <c r="BD223" s="206">
        <f t="shared" si="251"/>
        <v>0</v>
      </c>
      <c r="BE223" s="206">
        <f t="shared" si="251"/>
        <v>0</v>
      </c>
      <c r="BF223" s="206">
        <f t="shared" si="251"/>
        <v>0</v>
      </c>
      <c r="BG223" s="206">
        <f t="shared" si="251"/>
        <v>0</v>
      </c>
      <c r="BH223" s="206">
        <f>BH19+BH49+BH79+BH109+BH139+BH169+BH199</f>
        <v>0</v>
      </c>
      <c r="BI223" s="160">
        <f t="shared" si="237"/>
        <v>365.1</v>
      </c>
      <c r="BJ223" s="46">
        <f t="shared" si="223"/>
        <v>0</v>
      </c>
    </row>
    <row r="224" spans="23:62" ht="15.75" thickBot="1">
      <c r="W224" s="84" t="s">
        <v>190</v>
      </c>
      <c r="X224" s="85"/>
      <c r="Y224" s="86">
        <f>SUM(Y209:Y223)</f>
        <v>4049373.8238</v>
      </c>
      <c r="Z224" s="86"/>
      <c r="AA224" s="188">
        <f>SUM(AA209:AA223)</f>
        <v>172717467.8</v>
      </c>
      <c r="AC224" s="84" t="s">
        <v>190</v>
      </c>
      <c r="AD224" s="85"/>
      <c r="AE224" s="86">
        <f>SUM(AE209:AE223)</f>
        <v>4049373.8238</v>
      </c>
      <c r="AM224" s="149">
        <f>SUM(AM209:AM223)</f>
        <v>68308608.97</v>
      </c>
      <c r="AP224" s="150" t="s">
        <v>49</v>
      </c>
      <c r="AQ224" s="85"/>
      <c r="AR224" s="130">
        <f aca="true" t="shared" si="252" ref="AR224:BI224">SUM(AR209:AR223)</f>
        <v>262599.76749999996</v>
      </c>
      <c r="AS224" s="86">
        <f t="shared" si="252"/>
        <v>153632.54880000002</v>
      </c>
      <c r="AT224" s="86">
        <f t="shared" si="252"/>
        <v>244013.68699999998</v>
      </c>
      <c r="AU224" s="86">
        <f t="shared" si="252"/>
        <v>227865.06229999996</v>
      </c>
      <c r="AV224" s="86">
        <f t="shared" si="252"/>
        <v>345825.28380000003</v>
      </c>
      <c r="AW224" s="86">
        <f t="shared" si="252"/>
        <v>465888.2204</v>
      </c>
      <c r="AX224" s="86">
        <f t="shared" si="252"/>
        <v>379496.63259999995</v>
      </c>
      <c r="AY224" s="86">
        <f t="shared" si="252"/>
        <v>411410.4806</v>
      </c>
      <c r="AZ224" s="86">
        <f t="shared" si="252"/>
        <v>355658.3953</v>
      </c>
      <c r="BA224" s="86">
        <f t="shared" si="252"/>
        <v>365462.612</v>
      </c>
      <c r="BB224" s="86">
        <f t="shared" si="252"/>
        <v>119182.295</v>
      </c>
      <c r="BC224" s="86">
        <f t="shared" si="252"/>
        <v>125470.10149999999</v>
      </c>
      <c r="BD224" s="86">
        <f t="shared" si="252"/>
        <v>77016.488</v>
      </c>
      <c r="BE224" s="86">
        <f t="shared" si="252"/>
        <v>180000.961</v>
      </c>
      <c r="BF224" s="86">
        <f t="shared" si="252"/>
        <v>198658.05999999997</v>
      </c>
      <c r="BG224" s="86">
        <f t="shared" si="252"/>
        <v>88982.548</v>
      </c>
      <c r="BH224" s="86">
        <f t="shared" si="252"/>
        <v>48210.67999999999</v>
      </c>
      <c r="BI224" s="133">
        <f t="shared" si="252"/>
        <v>4049373.8238000004</v>
      </c>
      <c r="BJ224" s="46">
        <f t="shared" si="223"/>
        <v>0</v>
      </c>
    </row>
    <row r="225" spans="25:40" ht="15.75" thickBot="1">
      <c r="Y225" s="59">
        <f>Y224-Y202</f>
        <v>0</v>
      </c>
      <c r="AA225" s="59">
        <f>AA224-AA202</f>
        <v>0</v>
      </c>
      <c r="AM225" s="136" t="s">
        <v>232</v>
      </c>
      <c r="AN225" s="136">
        <f>ROUND(AM224/AE224,2)</f>
        <v>16.87</v>
      </c>
    </row>
    <row r="226" spans="39:61" ht="15.75" thickBot="1">
      <c r="AM226" s="135" t="s">
        <v>234</v>
      </c>
      <c r="AN226" s="135">
        <f>ROUND(AN225/1.4,2)</f>
        <v>12.05</v>
      </c>
      <c r="AR226" s="46">
        <f aca="true" t="shared" si="253" ref="AR226:BI226">AR224-D221</f>
        <v>0</v>
      </c>
      <c r="AS226" s="46">
        <f t="shared" si="253"/>
        <v>0</v>
      </c>
      <c r="AT226" s="46">
        <f t="shared" si="253"/>
        <v>0</v>
      </c>
      <c r="AU226" s="46">
        <f t="shared" si="253"/>
        <v>0</v>
      </c>
      <c r="AV226" s="46">
        <f t="shared" si="253"/>
        <v>0</v>
      </c>
      <c r="AW226" s="46">
        <f t="shared" si="253"/>
        <v>0</v>
      </c>
      <c r="AX226" s="46">
        <f t="shared" si="253"/>
        <v>0</v>
      </c>
      <c r="AY226" s="46">
        <f t="shared" si="253"/>
        <v>0</v>
      </c>
      <c r="AZ226" s="46">
        <f t="shared" si="253"/>
        <v>0</v>
      </c>
      <c r="BA226" s="46">
        <f t="shared" si="253"/>
        <v>0</v>
      </c>
      <c r="BB226" s="46">
        <f t="shared" si="253"/>
        <v>0</v>
      </c>
      <c r="BC226" s="46">
        <f t="shared" si="253"/>
        <v>0</v>
      </c>
      <c r="BD226" s="46">
        <f t="shared" si="253"/>
        <v>0</v>
      </c>
      <c r="BE226" s="46">
        <f t="shared" si="253"/>
        <v>0</v>
      </c>
      <c r="BF226" s="46">
        <f t="shared" si="253"/>
        <v>0</v>
      </c>
      <c r="BG226" s="46">
        <f t="shared" si="253"/>
        <v>0</v>
      </c>
      <c r="BH226" s="46">
        <f t="shared" si="253"/>
        <v>0</v>
      </c>
      <c r="BI226" s="46">
        <f t="shared" si="253"/>
        <v>0</v>
      </c>
    </row>
  </sheetData>
  <sheetProtection/>
  <mergeCells count="8">
    <mergeCell ref="AR183:BH183"/>
    <mergeCell ref="AR207:BH207"/>
    <mergeCell ref="AR3:BH3"/>
    <mergeCell ref="AR33:BH33"/>
    <mergeCell ref="AR63:BH63"/>
    <mergeCell ref="AR93:BH93"/>
    <mergeCell ref="AR123:BH123"/>
    <mergeCell ref="AR153:BH153"/>
  </mergeCells>
  <printOptions/>
  <pageMargins left="0.511811024" right="0.511811024" top="0.787401575" bottom="0.787401575" header="0.31496062" footer="0.31496062"/>
  <pageSetup horizontalDpi="600" verticalDpi="600" orientation="landscape" paperSize="9" scale="72" r:id="rId2"/>
  <colBreaks count="1" manualBreakCount="1">
    <brk id="28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K504"/>
  <sheetViews>
    <sheetView zoomScale="80" zoomScaleNormal="80" zoomScalePageLayoutView="0" workbookViewId="0" topLeftCell="A227">
      <selection activeCell="C277" sqref="C277"/>
    </sheetView>
  </sheetViews>
  <sheetFormatPr defaultColWidth="9.140625" defaultRowHeight="15"/>
  <cols>
    <col min="1" max="1" width="29.7109375" style="1" bestFit="1" customWidth="1"/>
    <col min="2" max="2" width="20.8515625" style="1" customWidth="1"/>
    <col min="3" max="5" width="16.7109375" style="1" customWidth="1"/>
    <col min="6" max="6" width="10.28125" style="1" bestFit="1" customWidth="1"/>
    <col min="7" max="7" width="13.00390625" style="1" bestFit="1" customWidth="1"/>
    <col min="8" max="8" width="16.00390625" style="1" bestFit="1" customWidth="1"/>
    <col min="9" max="9" width="14.28125" style="1" bestFit="1" customWidth="1"/>
    <col min="10" max="10" width="13.140625" style="1" customWidth="1"/>
    <col min="11" max="11" width="15.28125" style="1" customWidth="1"/>
    <col min="12" max="12" width="15.28125" style="1" bestFit="1" customWidth="1"/>
    <col min="13" max="13" width="15.140625" style="1" bestFit="1" customWidth="1"/>
    <col min="14" max="14" width="8.8515625" style="1" bestFit="1" customWidth="1"/>
    <col min="15" max="15" width="10.00390625" style="1" bestFit="1" customWidth="1"/>
    <col min="16" max="16" width="18.8515625" style="1" bestFit="1" customWidth="1"/>
    <col min="17" max="17" width="8.8515625" style="1" bestFit="1" customWidth="1"/>
    <col min="18" max="35" width="9.140625" style="1" customWidth="1"/>
    <col min="36" max="36" width="14.140625" style="1" customWidth="1"/>
    <col min="37" max="37" width="12.8515625" style="1" customWidth="1"/>
    <col min="38" max="38" width="16.57421875" style="1" bestFit="1" customWidth="1"/>
    <col min="39" max="39" width="17.7109375" style="1" customWidth="1"/>
    <col min="40" max="41" width="16.421875" style="1" bestFit="1" customWidth="1"/>
    <col min="42" max="42" width="17.421875" style="1" customWidth="1"/>
    <col min="43" max="43" width="15.8515625" style="1" bestFit="1" customWidth="1"/>
    <col min="44" max="44" width="19.421875" style="1" customWidth="1"/>
    <col min="45" max="45" width="15.28125" style="1" customWidth="1"/>
    <col min="46" max="46" width="15.140625" style="1" customWidth="1"/>
    <col min="47" max="47" width="9.140625" style="1" customWidth="1"/>
    <col min="48" max="48" width="14.28125" style="1" bestFit="1" customWidth="1"/>
    <col min="49" max="49" width="9.140625" style="1" customWidth="1"/>
    <col min="50" max="50" width="14.28125" style="1" bestFit="1" customWidth="1"/>
    <col min="51" max="51" width="15.28125" style="1" bestFit="1" customWidth="1"/>
    <col min="52" max="52" width="14.28125" style="1" bestFit="1" customWidth="1"/>
    <col min="53" max="16384" width="9.140625" style="1" customWidth="1"/>
  </cols>
  <sheetData>
    <row r="1" spans="1:63" ht="15">
      <c r="A1" s="1" t="s">
        <v>0</v>
      </c>
      <c r="B1" s="1">
        <v>101.67</v>
      </c>
      <c r="AR1" s="165"/>
      <c r="AS1" s="165"/>
      <c r="AT1" s="165"/>
      <c r="AU1" s="165"/>
      <c r="AV1" s="165"/>
      <c r="AW1" s="165"/>
      <c r="AX1" s="165"/>
      <c r="AY1" s="165"/>
      <c r="AZ1" s="165"/>
      <c r="BA1" s="165"/>
      <c r="BB1" s="165"/>
      <c r="BC1" s="165"/>
      <c r="BD1" s="165"/>
      <c r="BE1" s="165"/>
      <c r="BF1" s="165"/>
      <c r="BG1" s="165"/>
      <c r="BH1" s="165"/>
      <c r="BI1" s="165"/>
      <c r="BJ1" s="165"/>
      <c r="BK1" s="165"/>
    </row>
    <row r="2" spans="1:63" ht="15">
      <c r="A2" s="1" t="s">
        <v>1</v>
      </c>
      <c r="B2" s="1">
        <v>15</v>
      </c>
      <c r="AR2" s="165"/>
      <c r="AS2" s="165"/>
      <c r="AT2" s="165"/>
      <c r="AU2" s="165"/>
      <c r="AV2" s="165"/>
      <c r="AW2" s="165"/>
      <c r="AX2" s="165"/>
      <c r="AY2" s="165"/>
      <c r="AZ2" s="165"/>
      <c r="BA2" s="165"/>
      <c r="BB2" s="165"/>
      <c r="BC2" s="165"/>
      <c r="BD2" s="165"/>
      <c r="BE2" s="165"/>
      <c r="BF2" s="165"/>
      <c r="BG2" s="165"/>
      <c r="BH2" s="165"/>
      <c r="BI2" s="165"/>
      <c r="BJ2" s="165"/>
      <c r="BK2" s="165"/>
    </row>
    <row r="3" spans="1:63" ht="15">
      <c r="A3" s="1" t="s">
        <v>2</v>
      </c>
      <c r="B3" s="1">
        <v>20.5</v>
      </c>
      <c r="AJ3" s="165"/>
      <c r="AK3" s="165"/>
      <c r="AL3" s="165"/>
      <c r="AM3" s="165"/>
      <c r="AN3" s="165"/>
      <c r="AO3" s="165"/>
      <c r="AP3" s="165"/>
      <c r="AR3" s="165"/>
      <c r="AS3" s="165"/>
      <c r="AT3" s="165"/>
      <c r="AU3" s="165"/>
      <c r="AV3" s="165"/>
      <c r="AW3" s="165"/>
      <c r="AX3" s="165"/>
      <c r="AY3" s="165"/>
      <c r="AZ3" s="165"/>
      <c r="BA3" s="165"/>
      <c r="BB3" s="165"/>
      <c r="BC3" s="165"/>
      <c r="BD3" s="165"/>
      <c r="BE3" s="165"/>
      <c r="BF3" s="165"/>
      <c r="BG3" s="165"/>
      <c r="BH3" s="165"/>
      <c r="BI3" s="165"/>
      <c r="BJ3" s="165"/>
      <c r="BK3" s="165"/>
    </row>
    <row r="4" spans="1:63" ht="15">
      <c r="A4" s="1" t="s">
        <v>3</v>
      </c>
      <c r="B4" s="1">
        <v>20.5</v>
      </c>
      <c r="AJ4" s="215"/>
      <c r="AK4" s="62"/>
      <c r="AL4" s="62"/>
      <c r="AM4" s="62"/>
      <c r="AN4" s="62"/>
      <c r="AO4" s="215"/>
      <c r="AP4" s="62"/>
      <c r="AQ4" s="165"/>
      <c r="AR4" s="165"/>
      <c r="AS4" s="165"/>
      <c r="AT4" s="165"/>
      <c r="AU4" s="165"/>
      <c r="AV4" s="165"/>
      <c r="AW4" s="165"/>
      <c r="AX4" s="165"/>
      <c r="AY4" s="165"/>
      <c r="AZ4" s="165"/>
      <c r="BA4" s="165"/>
      <c r="BB4" s="165"/>
      <c r="BC4" s="165"/>
      <c r="BD4" s="165"/>
      <c r="BE4" s="165"/>
      <c r="BF4" s="165"/>
      <c r="BG4" s="165"/>
      <c r="BH4" s="165"/>
      <c r="BI4" s="165"/>
      <c r="BJ4" s="165"/>
      <c r="BK4" s="165"/>
    </row>
    <row r="5" spans="1:63" ht="15">
      <c r="A5" s="1" t="s">
        <v>4</v>
      </c>
      <c r="B5" s="3">
        <v>0.122</v>
      </c>
      <c r="AJ5" s="62"/>
      <c r="AK5" s="216"/>
      <c r="AL5" s="91"/>
      <c r="AM5" s="91"/>
      <c r="AN5" s="62"/>
      <c r="AO5" s="91"/>
      <c r="AP5" s="216"/>
      <c r="AQ5" s="62"/>
      <c r="AR5" s="62"/>
      <c r="AS5" s="62"/>
      <c r="AT5" s="62"/>
      <c r="AU5" s="62"/>
      <c r="AV5" s="62"/>
      <c r="AW5" s="165"/>
      <c r="AX5" s="165"/>
      <c r="AY5" s="91"/>
      <c r="AZ5" s="165"/>
      <c r="BA5" s="165"/>
      <c r="BB5" s="165"/>
      <c r="BC5" s="165"/>
      <c r="BD5" s="165"/>
      <c r="BE5" s="165"/>
      <c r="BF5" s="165"/>
      <c r="BG5" s="165"/>
      <c r="BH5" s="165"/>
      <c r="BI5" s="165"/>
      <c r="BJ5" s="165"/>
      <c r="BK5" s="165"/>
    </row>
    <row r="6" spans="1:63" ht="15">
      <c r="A6" s="1" t="s">
        <v>29</v>
      </c>
      <c r="B6" s="3" t="s">
        <v>30</v>
      </c>
      <c r="AJ6" s="62"/>
      <c r="AK6" s="216"/>
      <c r="AL6" s="91"/>
      <c r="AM6" s="217"/>
      <c r="AN6" s="62"/>
      <c r="AO6" s="91"/>
      <c r="AP6" s="216"/>
      <c r="AQ6" s="62"/>
      <c r="AR6" s="62"/>
      <c r="AS6" s="62"/>
      <c r="AT6" s="62"/>
      <c r="AU6" s="62"/>
      <c r="AV6" s="62"/>
      <c r="AW6" s="165"/>
      <c r="AX6" s="165"/>
      <c r="AY6" s="165"/>
      <c r="AZ6" s="165"/>
      <c r="BA6" s="165"/>
      <c r="BB6" s="165"/>
      <c r="BC6" s="165"/>
      <c r="BD6" s="165"/>
      <c r="BE6" s="165"/>
      <c r="BF6" s="165"/>
      <c r="BG6" s="165"/>
      <c r="BH6" s="165"/>
      <c r="BI6" s="165"/>
      <c r="BJ6" s="165"/>
      <c r="BK6" s="165"/>
    </row>
    <row r="7" spans="2:63" ht="15">
      <c r="B7" s="3"/>
      <c r="AJ7" s="62"/>
      <c r="AK7" s="216"/>
      <c r="AL7" s="91"/>
      <c r="AM7" s="217"/>
      <c r="AN7" s="62"/>
      <c r="AO7" s="91"/>
      <c r="AP7" s="216"/>
      <c r="AQ7" s="213"/>
      <c r="AR7" s="62"/>
      <c r="AS7" s="62"/>
      <c r="AT7" s="62"/>
      <c r="AU7" s="62"/>
      <c r="AV7" s="62"/>
      <c r="AW7" s="165"/>
      <c r="AX7" s="165"/>
      <c r="AY7" s="165"/>
      <c r="AZ7" s="165"/>
      <c r="BA7" s="165"/>
      <c r="BB7" s="165"/>
      <c r="BC7" s="165"/>
      <c r="BD7" s="165"/>
      <c r="BE7" s="165"/>
      <c r="BF7" s="165"/>
      <c r="BG7" s="165"/>
      <c r="BH7" s="165"/>
      <c r="BI7" s="165"/>
      <c r="BJ7" s="165"/>
      <c r="BK7" s="165"/>
    </row>
    <row r="8" spans="2:63" ht="15">
      <c r="B8" s="3"/>
      <c r="AJ8" s="62"/>
      <c r="AK8" s="216"/>
      <c r="AL8" s="91"/>
      <c r="AM8" s="217"/>
      <c r="AN8" s="62"/>
      <c r="AO8" s="91"/>
      <c r="AP8" s="216"/>
      <c r="AQ8" s="62"/>
      <c r="AR8" s="62"/>
      <c r="AS8" s="62"/>
      <c r="AT8" s="62"/>
      <c r="AU8" s="62"/>
      <c r="AV8" s="62"/>
      <c r="AW8" s="165"/>
      <c r="AX8" s="165"/>
      <c r="AY8" s="165"/>
      <c r="AZ8" s="165"/>
      <c r="BA8" s="165"/>
      <c r="BB8" s="165"/>
      <c r="BC8" s="165"/>
      <c r="BD8" s="165"/>
      <c r="BE8" s="165"/>
      <c r="BF8" s="165"/>
      <c r="BG8" s="165"/>
      <c r="BH8" s="165"/>
      <c r="BI8" s="165"/>
      <c r="BJ8" s="165"/>
      <c r="BK8" s="165"/>
    </row>
    <row r="9" spans="1:63" ht="15">
      <c r="A9" s="2" t="s">
        <v>64</v>
      </c>
      <c r="B9" s="2" t="s">
        <v>51</v>
      </c>
      <c r="C9" s="2" t="s">
        <v>6</v>
      </c>
      <c r="D9" s="2" t="s">
        <v>65</v>
      </c>
      <c r="E9" s="2" t="s">
        <v>66</v>
      </c>
      <c r="AJ9" s="62"/>
      <c r="AK9" s="216"/>
      <c r="AL9" s="91"/>
      <c r="AM9" s="217"/>
      <c r="AN9" s="62"/>
      <c r="AO9" s="91"/>
      <c r="AP9" s="216"/>
      <c r="AQ9" s="62"/>
      <c r="AR9" s="62"/>
      <c r="AS9" s="62"/>
      <c r="AT9" s="62"/>
      <c r="AU9" s="62"/>
      <c r="AV9" s="62"/>
      <c r="AW9" s="165"/>
      <c r="AX9" s="165"/>
      <c r="AY9" s="165"/>
      <c r="AZ9" s="165"/>
      <c r="BA9" s="165"/>
      <c r="BB9" s="165"/>
      <c r="BC9" s="165"/>
      <c r="BD9" s="165"/>
      <c r="BE9" s="165"/>
      <c r="BF9" s="165"/>
      <c r="BG9" s="165"/>
      <c r="BH9" s="165"/>
      <c r="BI9" s="165"/>
      <c r="BJ9" s="165"/>
      <c r="BK9" s="165"/>
    </row>
    <row r="10" spans="1:63" ht="15">
      <c r="A10" s="1" t="s">
        <v>20</v>
      </c>
      <c r="B10" s="4">
        <v>724</v>
      </c>
      <c r="C10" s="7" t="s">
        <v>62</v>
      </c>
      <c r="D10" s="7" t="s">
        <v>61</v>
      </c>
      <c r="AJ10" s="62"/>
      <c r="AK10" s="216"/>
      <c r="AL10" s="91"/>
      <c r="AM10" s="217"/>
      <c r="AN10" s="62"/>
      <c r="AO10" s="91"/>
      <c r="AP10" s="216"/>
      <c r="AQ10" s="62"/>
      <c r="AR10" s="209"/>
      <c r="AS10" s="62"/>
      <c r="AT10" s="62"/>
      <c r="AU10" s="62"/>
      <c r="AV10" s="62"/>
      <c r="AW10" s="165"/>
      <c r="AX10" s="165"/>
      <c r="AY10" s="165"/>
      <c r="AZ10" s="165"/>
      <c r="BA10" s="165"/>
      <c r="BB10" s="165"/>
      <c r="BC10" s="165"/>
      <c r="BD10" s="165"/>
      <c r="BE10" s="165"/>
      <c r="BF10" s="165"/>
      <c r="BG10" s="165"/>
      <c r="BH10" s="165"/>
      <c r="BI10" s="165"/>
      <c r="BJ10" s="165"/>
      <c r="BK10" s="165"/>
    </row>
    <row r="11" spans="1:63" ht="15">
      <c r="A11" s="1" t="s">
        <v>21</v>
      </c>
      <c r="B11" s="4">
        <v>331</v>
      </c>
      <c r="C11" s="7" t="s">
        <v>63</v>
      </c>
      <c r="D11" s="7" t="s">
        <v>59</v>
      </c>
      <c r="AJ11" s="62"/>
      <c r="AK11" s="216"/>
      <c r="AL11" s="91"/>
      <c r="AM11" s="217"/>
      <c r="AN11" s="62"/>
      <c r="AO11" s="91"/>
      <c r="AP11" s="216"/>
      <c r="AQ11" s="214"/>
      <c r="AR11" s="209"/>
      <c r="AS11" s="62"/>
      <c r="AT11" s="62"/>
      <c r="AU11" s="62"/>
      <c r="AV11" s="62"/>
      <c r="AW11" s="165"/>
      <c r="AX11" s="165"/>
      <c r="AY11" s="165"/>
      <c r="AZ11" s="165"/>
      <c r="BA11" s="165"/>
      <c r="BB11" s="165"/>
      <c r="BC11" s="165"/>
      <c r="BD11" s="165"/>
      <c r="BE11" s="165"/>
      <c r="BF11" s="165"/>
      <c r="BG11" s="165"/>
      <c r="BH11" s="165"/>
      <c r="BI11" s="165"/>
      <c r="BJ11" s="165"/>
      <c r="BK11" s="165"/>
    </row>
    <row r="12" spans="3:63" ht="15">
      <c r="C12" s="7"/>
      <c r="D12" s="7"/>
      <c r="AJ12" s="62"/>
      <c r="AK12" s="216"/>
      <c r="AL12" s="91"/>
      <c r="AM12" s="217"/>
      <c r="AN12" s="62"/>
      <c r="AO12" s="91"/>
      <c r="AP12" s="216"/>
      <c r="AQ12" s="62"/>
      <c r="AR12" s="210"/>
      <c r="AS12" s="62"/>
      <c r="AT12" s="62"/>
      <c r="AU12" s="62"/>
      <c r="AV12" s="62"/>
      <c r="AW12" s="165"/>
      <c r="AX12" s="165"/>
      <c r="AY12" s="165"/>
      <c r="AZ12" s="165"/>
      <c r="BA12" s="165"/>
      <c r="BB12" s="165"/>
      <c r="BC12" s="165"/>
      <c r="BD12" s="165"/>
      <c r="BE12" s="165"/>
      <c r="BF12" s="165"/>
      <c r="BG12" s="165"/>
      <c r="BH12" s="165"/>
      <c r="BI12" s="165"/>
      <c r="BJ12" s="165"/>
      <c r="BK12" s="165"/>
    </row>
    <row r="13" spans="1:63" ht="15">
      <c r="A13" s="1" t="s">
        <v>25</v>
      </c>
      <c r="C13" s="7"/>
      <c r="D13" s="7"/>
      <c r="AJ13" s="62"/>
      <c r="AK13" s="216"/>
      <c r="AL13" s="91"/>
      <c r="AM13" s="217"/>
      <c r="AN13" s="62"/>
      <c r="AO13" s="91"/>
      <c r="AP13" s="216"/>
      <c r="AQ13" s="62"/>
      <c r="AR13" s="209"/>
      <c r="AS13" s="62"/>
      <c r="AT13" s="62"/>
      <c r="AU13" s="62"/>
      <c r="AV13" s="62"/>
      <c r="AW13" s="165"/>
      <c r="AX13" s="165"/>
      <c r="AY13" s="165"/>
      <c r="AZ13" s="165"/>
      <c r="BA13" s="165"/>
      <c r="BB13" s="165"/>
      <c r="BC13" s="165"/>
      <c r="BD13" s="165"/>
      <c r="BE13" s="165"/>
      <c r="BF13" s="165"/>
      <c r="BG13" s="165"/>
      <c r="BH13" s="165"/>
      <c r="BI13" s="165"/>
      <c r="BJ13" s="165"/>
      <c r="BK13" s="165"/>
    </row>
    <row r="14" spans="1:63" ht="15">
      <c r="A14" s="1" t="s">
        <v>26</v>
      </c>
      <c r="B14" s="4">
        <v>0</v>
      </c>
      <c r="C14" s="10" t="s">
        <v>27</v>
      </c>
      <c r="D14" s="7" t="s">
        <v>58</v>
      </c>
      <c r="E14" s="1" t="s">
        <v>28</v>
      </c>
      <c r="AJ14" s="62"/>
      <c r="AK14" s="216"/>
      <c r="AL14" s="91"/>
      <c r="AM14" s="217"/>
      <c r="AN14" s="62"/>
      <c r="AO14" s="91"/>
      <c r="AP14" s="216"/>
      <c r="AQ14" s="165"/>
      <c r="AR14" s="165"/>
      <c r="AS14" s="165"/>
      <c r="AT14" s="165"/>
      <c r="AU14" s="165"/>
      <c r="AV14" s="165"/>
      <c r="AW14" s="165"/>
      <c r="AX14" s="165"/>
      <c r="AY14" s="165"/>
      <c r="AZ14" s="165"/>
      <c r="BA14" s="165"/>
      <c r="BB14" s="165"/>
      <c r="BC14" s="165"/>
      <c r="BD14" s="165"/>
      <c r="BE14" s="165"/>
      <c r="BF14" s="165"/>
      <c r="BG14" s="165"/>
      <c r="BH14" s="165"/>
      <c r="BI14" s="165"/>
      <c r="BJ14" s="165"/>
      <c r="BK14" s="165"/>
    </row>
    <row r="15" spans="1:63" ht="15">
      <c r="A15" s="1" t="s">
        <v>22</v>
      </c>
      <c r="B15" s="4">
        <v>0</v>
      </c>
      <c r="C15" s="10" t="s">
        <v>23</v>
      </c>
      <c r="D15" s="7" t="s">
        <v>57</v>
      </c>
      <c r="AJ15" s="62"/>
      <c r="AK15" s="216"/>
      <c r="AL15" s="91"/>
      <c r="AM15" s="217"/>
      <c r="AN15" s="62"/>
      <c r="AO15" s="91"/>
      <c r="AP15" s="216"/>
      <c r="AR15" s="165"/>
      <c r="AS15" s="165"/>
      <c r="AT15" s="165"/>
      <c r="AU15" s="165"/>
      <c r="AV15" s="165"/>
      <c r="AW15" s="165"/>
      <c r="AX15" s="165"/>
      <c r="AY15" s="165"/>
      <c r="AZ15" s="165"/>
      <c r="BA15" s="165"/>
      <c r="BB15" s="165"/>
      <c r="BC15" s="165"/>
      <c r="BD15" s="165"/>
      <c r="BE15" s="165"/>
      <c r="BF15" s="165"/>
      <c r="BG15" s="165"/>
      <c r="BH15" s="165"/>
      <c r="BI15" s="165"/>
      <c r="BJ15" s="165"/>
      <c r="BK15" s="165"/>
    </row>
    <row r="16" spans="36:63" ht="15">
      <c r="AJ16" s="62"/>
      <c r="AK16" s="216"/>
      <c r="AL16" s="91"/>
      <c r="AM16" s="217"/>
      <c r="AN16" s="62"/>
      <c r="AO16" s="91"/>
      <c r="AP16" s="216"/>
      <c r="AR16" s="165"/>
      <c r="AS16" s="165"/>
      <c r="AT16" s="165"/>
      <c r="AU16" s="165"/>
      <c r="AV16" s="165"/>
      <c r="AW16" s="165"/>
      <c r="AX16" s="165"/>
      <c r="AY16" s="165"/>
      <c r="AZ16" s="165"/>
      <c r="BA16" s="165"/>
      <c r="BB16" s="165"/>
      <c r="BC16" s="165"/>
      <c r="BD16" s="165"/>
      <c r="BE16" s="165"/>
      <c r="BF16" s="165"/>
      <c r="BG16" s="165"/>
      <c r="BH16" s="165"/>
      <c r="BI16" s="165"/>
      <c r="BJ16" s="165"/>
      <c r="BK16" s="165"/>
    </row>
    <row r="17" spans="1:63" ht="15">
      <c r="A17" s="1" t="s">
        <v>24</v>
      </c>
      <c r="AJ17" s="62"/>
      <c r="AK17" s="216"/>
      <c r="AL17" s="91"/>
      <c r="AM17" s="217"/>
      <c r="AN17" s="62"/>
      <c r="AO17" s="91"/>
      <c r="AP17" s="216"/>
      <c r="AR17" s="165"/>
      <c r="AS17" s="165"/>
      <c r="AT17" s="165"/>
      <c r="AU17" s="165"/>
      <c r="AV17" s="165"/>
      <c r="AW17" s="165"/>
      <c r="AX17" s="165"/>
      <c r="AY17" s="165"/>
      <c r="AZ17" s="165"/>
      <c r="BA17" s="165"/>
      <c r="BB17" s="165"/>
      <c r="BC17" s="165"/>
      <c r="BD17" s="165"/>
      <c r="BE17" s="165"/>
      <c r="BF17" s="165"/>
      <c r="BG17" s="165"/>
      <c r="BH17" s="165"/>
      <c r="BI17" s="165"/>
      <c r="BJ17" s="165"/>
      <c r="BK17" s="165"/>
    </row>
    <row r="18" spans="1:63" ht="15">
      <c r="A18" s="1" t="s">
        <v>22</v>
      </c>
      <c r="B18" s="4">
        <v>0</v>
      </c>
      <c r="C18" s="10" t="s">
        <v>23</v>
      </c>
      <c r="D18" s="7" t="s">
        <v>57</v>
      </c>
      <c r="AJ18" s="62"/>
      <c r="AK18" s="216"/>
      <c r="AL18" s="91"/>
      <c r="AM18" s="217"/>
      <c r="AN18" s="62"/>
      <c r="AO18" s="91"/>
      <c r="AP18" s="216"/>
      <c r="AR18" s="165"/>
      <c r="AS18" s="165"/>
      <c r="AT18" s="165"/>
      <c r="AU18" s="165"/>
      <c r="AV18" s="165"/>
      <c r="AW18" s="165"/>
      <c r="AX18" s="165"/>
      <c r="AY18" s="165"/>
      <c r="AZ18" s="165"/>
      <c r="BA18" s="165"/>
      <c r="BB18" s="165"/>
      <c r="BC18" s="165"/>
      <c r="BD18" s="165"/>
      <c r="BE18" s="165"/>
      <c r="BF18" s="165"/>
      <c r="BG18" s="165"/>
      <c r="BH18" s="165"/>
      <c r="BI18" s="165"/>
      <c r="BJ18" s="165"/>
      <c r="BK18" s="165"/>
    </row>
    <row r="19" spans="36:63" ht="15">
      <c r="AJ19" s="62"/>
      <c r="AK19" s="216"/>
      <c r="AL19" s="91"/>
      <c r="AM19" s="217"/>
      <c r="AN19" s="62"/>
      <c r="AO19" s="91"/>
      <c r="AP19" s="216"/>
      <c r="AR19" s="165"/>
      <c r="AS19" s="165"/>
      <c r="AT19" s="165"/>
      <c r="AU19" s="165"/>
      <c r="AV19" s="165"/>
      <c r="AW19" s="165"/>
      <c r="AX19" s="165"/>
      <c r="AY19" s="165"/>
      <c r="AZ19" s="165"/>
      <c r="BA19" s="165"/>
      <c r="BB19" s="165"/>
      <c r="BC19" s="165"/>
      <c r="BD19" s="165"/>
      <c r="BE19" s="165"/>
      <c r="BF19" s="165"/>
      <c r="BG19" s="165"/>
      <c r="BH19" s="165"/>
      <c r="BI19" s="165"/>
      <c r="BJ19" s="165"/>
      <c r="BK19" s="165"/>
    </row>
    <row r="20" spans="36:63" ht="15">
      <c r="AJ20" s="62"/>
      <c r="AK20" s="216"/>
      <c r="AL20" s="91"/>
      <c r="AM20" s="217"/>
      <c r="AN20" s="62"/>
      <c r="AO20" s="91"/>
      <c r="AP20" s="216"/>
      <c r="AR20" s="165"/>
      <c r="AS20" s="165"/>
      <c r="AT20" s="165"/>
      <c r="AU20" s="165"/>
      <c r="AV20" s="165"/>
      <c r="AW20" s="165"/>
      <c r="AX20" s="165"/>
      <c r="AY20" s="165"/>
      <c r="AZ20" s="165"/>
      <c r="BA20" s="165"/>
      <c r="BB20" s="165"/>
      <c r="BC20" s="165"/>
      <c r="BD20" s="165"/>
      <c r="BE20" s="165"/>
      <c r="BF20" s="165"/>
      <c r="BG20" s="165"/>
      <c r="BH20" s="165"/>
      <c r="BI20" s="165"/>
      <c r="BJ20" s="165"/>
      <c r="BK20" s="165"/>
    </row>
    <row r="21" spans="1:63" ht="15">
      <c r="A21" s="2" t="s">
        <v>31</v>
      </c>
      <c r="B21" s="2" t="s">
        <v>32</v>
      </c>
      <c r="C21" s="11" t="s">
        <v>33</v>
      </c>
      <c r="D21" s="11" t="s">
        <v>34</v>
      </c>
      <c r="E21" s="11" t="s">
        <v>35</v>
      </c>
      <c r="F21" s="11" t="s">
        <v>36</v>
      </c>
      <c r="K21" s="6"/>
      <c r="L21" s="6"/>
      <c r="AB21" s="6"/>
      <c r="AC21" s="6"/>
      <c r="AD21" s="6"/>
      <c r="AE21" s="6"/>
      <c r="AF21" s="6"/>
      <c r="AG21" s="6"/>
      <c r="AH21" s="6"/>
      <c r="AI21" s="6"/>
      <c r="AJ21" s="62"/>
      <c r="AK21" s="216"/>
      <c r="AL21" s="91"/>
      <c r="AM21" s="217"/>
      <c r="AN21" s="62"/>
      <c r="AO21" s="91"/>
      <c r="AP21" s="216"/>
      <c r="AR21" s="165"/>
      <c r="AS21" s="165"/>
      <c r="AT21" s="165"/>
      <c r="AU21" s="165"/>
      <c r="AV21" s="165"/>
      <c r="AW21" s="165"/>
      <c r="AX21" s="165"/>
      <c r="AY21" s="165"/>
      <c r="AZ21" s="165"/>
      <c r="BA21" s="165"/>
      <c r="BB21" s="165"/>
      <c r="BC21" s="165"/>
      <c r="BD21" s="165"/>
      <c r="BE21" s="165"/>
      <c r="BF21" s="165"/>
      <c r="BG21" s="165"/>
      <c r="BH21" s="165"/>
      <c r="BI21" s="165"/>
      <c r="BJ21" s="165"/>
      <c r="BK21" s="165"/>
    </row>
    <row r="22" spans="1:63" ht="15">
      <c r="A22" s="1" t="s">
        <v>12</v>
      </c>
      <c r="B22" s="7" t="s">
        <v>38</v>
      </c>
      <c r="C22" s="7">
        <v>8</v>
      </c>
      <c r="D22" s="7">
        <v>18</v>
      </c>
      <c r="E22" s="7">
        <v>2.4</v>
      </c>
      <c r="F22" s="12">
        <v>18.7</v>
      </c>
      <c r="K22" s="6"/>
      <c r="L22" s="6"/>
      <c r="AJ22" s="165"/>
      <c r="AK22" s="216"/>
      <c r="AL22" s="91"/>
      <c r="AM22" s="217"/>
      <c r="AN22" s="62"/>
      <c r="AO22" s="91"/>
      <c r="AP22" s="216"/>
      <c r="AR22" s="165"/>
      <c r="AS22" s="165"/>
      <c r="AT22" s="165"/>
      <c r="AU22" s="165"/>
      <c r="AV22" s="165"/>
      <c r="AW22" s="165"/>
      <c r="AX22" s="165"/>
      <c r="AY22" s="165"/>
      <c r="AZ22" s="165"/>
      <c r="BA22" s="165"/>
      <c r="BB22" s="165"/>
      <c r="BC22" s="165"/>
      <c r="BD22" s="165"/>
      <c r="BE22" s="165"/>
      <c r="BF22" s="165"/>
      <c r="BG22" s="165"/>
      <c r="BH22" s="165"/>
      <c r="BI22" s="165"/>
      <c r="BJ22" s="165"/>
      <c r="BK22" s="165"/>
    </row>
    <row r="23" spans="1:63" ht="15">
      <c r="A23" s="1" t="s">
        <v>11</v>
      </c>
      <c r="B23" s="7" t="s">
        <v>38</v>
      </c>
      <c r="C23" s="7">
        <v>18</v>
      </c>
      <c r="D23" s="7">
        <v>24</v>
      </c>
      <c r="E23" s="7">
        <v>2.4</v>
      </c>
      <c r="F23" s="12">
        <v>40.5</v>
      </c>
      <c r="AJ23" s="165"/>
      <c r="AK23" s="216"/>
      <c r="AL23" s="91"/>
      <c r="AM23" s="217"/>
      <c r="AN23" s="62"/>
      <c r="AO23" s="91"/>
      <c r="AP23" s="216"/>
      <c r="AR23" s="165"/>
      <c r="AS23" s="165"/>
      <c r="AT23" s="165"/>
      <c r="AU23" s="165"/>
      <c r="AV23" s="165"/>
      <c r="AW23" s="165"/>
      <c r="AX23" s="165"/>
      <c r="AY23" s="165"/>
      <c r="AZ23" s="165"/>
      <c r="BA23" s="165"/>
      <c r="BB23" s="165"/>
      <c r="BC23" s="165"/>
      <c r="BD23" s="165"/>
      <c r="BE23" s="165"/>
      <c r="BF23" s="165"/>
      <c r="BG23" s="165"/>
      <c r="BH23" s="165"/>
      <c r="BI23" s="165"/>
      <c r="BJ23" s="165"/>
      <c r="BK23" s="165"/>
    </row>
    <row r="24" spans="1:63" ht="15">
      <c r="A24" s="1" t="s">
        <v>10</v>
      </c>
      <c r="B24" s="7" t="s">
        <v>38</v>
      </c>
      <c r="C24" s="7">
        <v>24</v>
      </c>
      <c r="D24" s="7">
        <v>35</v>
      </c>
      <c r="E24" s="7">
        <v>2.4</v>
      </c>
      <c r="F24" s="12">
        <v>90.5</v>
      </c>
      <c r="AJ24" s="165"/>
      <c r="AK24" s="216"/>
      <c r="AL24" s="91"/>
      <c r="AM24" s="217"/>
      <c r="AN24" s="62"/>
      <c r="AO24" s="91"/>
      <c r="AP24" s="216"/>
      <c r="AR24" s="165"/>
      <c r="AS24" s="165"/>
      <c r="AT24" s="165"/>
      <c r="AU24" s="165"/>
      <c r="AV24" s="165"/>
      <c r="AW24" s="165"/>
      <c r="AX24" s="165"/>
      <c r="AY24" s="165"/>
      <c r="AZ24" s="165"/>
      <c r="BA24" s="165"/>
      <c r="BB24" s="165"/>
      <c r="BC24" s="165"/>
      <c r="BD24" s="165"/>
      <c r="BE24" s="165"/>
      <c r="BF24" s="165"/>
      <c r="BG24" s="165"/>
      <c r="BH24" s="165"/>
      <c r="BI24" s="165"/>
      <c r="BJ24" s="165"/>
      <c r="BK24" s="165"/>
    </row>
    <row r="25" spans="1:63" ht="15">
      <c r="A25" s="1" t="s">
        <v>13</v>
      </c>
      <c r="B25" s="7" t="s">
        <v>38</v>
      </c>
      <c r="C25" s="7">
        <v>35</v>
      </c>
      <c r="D25" s="7">
        <v>99</v>
      </c>
      <c r="E25" s="7">
        <v>2.4</v>
      </c>
      <c r="F25" s="12">
        <v>155.5</v>
      </c>
      <c r="AJ25" s="165"/>
      <c r="AK25" s="216"/>
      <c r="AL25" s="91"/>
      <c r="AM25" s="217"/>
      <c r="AN25" s="62"/>
      <c r="AO25" s="91"/>
      <c r="AP25" s="216"/>
      <c r="AR25" s="165"/>
      <c r="AS25" s="165"/>
      <c r="AT25" s="165"/>
      <c r="AU25" s="165"/>
      <c r="AV25" s="165"/>
      <c r="AW25" s="165"/>
      <c r="AX25" s="165"/>
      <c r="AY25" s="165"/>
      <c r="AZ25" s="165"/>
      <c r="BA25" s="165"/>
      <c r="BB25" s="165"/>
      <c r="BC25" s="165"/>
      <c r="BD25" s="165"/>
      <c r="BE25" s="165"/>
      <c r="BF25" s="165"/>
      <c r="BG25" s="165"/>
      <c r="BH25" s="165"/>
      <c r="BI25" s="165"/>
      <c r="BJ25" s="165"/>
      <c r="BK25" s="165"/>
    </row>
    <row r="26" spans="1:63" ht="15">
      <c r="A26" s="1" t="s">
        <v>19</v>
      </c>
      <c r="B26" s="7" t="s">
        <v>37</v>
      </c>
      <c r="C26" s="7">
        <v>8</v>
      </c>
      <c r="D26" s="7">
        <v>18</v>
      </c>
      <c r="E26" s="7">
        <v>2.4</v>
      </c>
      <c r="F26" s="12">
        <v>18.7</v>
      </c>
      <c r="AJ26" s="165"/>
      <c r="AK26" s="216"/>
      <c r="AL26" s="91"/>
      <c r="AM26" s="217"/>
      <c r="AN26" s="62"/>
      <c r="AO26" s="91"/>
      <c r="AP26" s="216"/>
      <c r="AR26" s="165"/>
      <c r="AS26" s="165"/>
      <c r="AT26" s="165"/>
      <c r="AU26" s="165"/>
      <c r="AV26" s="165"/>
      <c r="AW26" s="165"/>
      <c r="AX26" s="165"/>
      <c r="AY26" s="165"/>
      <c r="AZ26" s="165"/>
      <c r="BA26" s="165"/>
      <c r="BB26" s="165"/>
      <c r="BC26" s="165"/>
      <c r="BD26" s="165"/>
      <c r="BE26" s="165"/>
      <c r="BF26" s="165"/>
      <c r="BG26" s="165"/>
      <c r="BH26" s="165"/>
      <c r="BI26" s="165"/>
      <c r="BJ26" s="165"/>
      <c r="BK26" s="165"/>
    </row>
    <row r="27" spans="1:63" ht="15">
      <c r="A27" s="1" t="s">
        <v>18</v>
      </c>
      <c r="B27" s="7" t="s">
        <v>37</v>
      </c>
      <c r="C27" s="7">
        <v>18</v>
      </c>
      <c r="D27" s="7">
        <v>24</v>
      </c>
      <c r="E27" s="7">
        <v>2.4</v>
      </c>
      <c r="F27" s="12">
        <v>40.5</v>
      </c>
      <c r="AJ27" s="165"/>
      <c r="AK27" s="216"/>
      <c r="AL27" s="91"/>
      <c r="AM27" s="217"/>
      <c r="AN27" s="62"/>
      <c r="AO27" s="91"/>
      <c r="AP27" s="216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  <c r="BB27" s="165"/>
      <c r="BC27" s="165"/>
      <c r="BD27" s="165"/>
      <c r="BE27" s="165"/>
      <c r="BF27" s="165"/>
      <c r="BG27" s="165"/>
      <c r="BH27" s="165"/>
      <c r="BI27" s="165"/>
      <c r="BJ27" s="165"/>
      <c r="BK27" s="165"/>
    </row>
    <row r="28" spans="1:63" ht="15">
      <c r="A28" s="1" t="s">
        <v>16</v>
      </c>
      <c r="B28" s="7" t="s">
        <v>37</v>
      </c>
      <c r="C28" s="7">
        <v>18</v>
      </c>
      <c r="D28" s="7">
        <v>24</v>
      </c>
      <c r="E28" s="7">
        <v>2.4</v>
      </c>
      <c r="F28" s="12">
        <v>38.49</v>
      </c>
      <c r="AJ28" s="165"/>
      <c r="AK28" s="216"/>
      <c r="AL28" s="91"/>
      <c r="AM28" s="217"/>
      <c r="AN28" s="62"/>
      <c r="AO28" s="91"/>
      <c r="AP28" s="216"/>
      <c r="AR28" s="165"/>
      <c r="AS28" s="165"/>
      <c r="AT28" s="165"/>
      <c r="AU28" s="165"/>
      <c r="AV28" s="165"/>
      <c r="AW28" s="165"/>
      <c r="AX28" s="165"/>
      <c r="AY28" s="165"/>
      <c r="AZ28" s="165"/>
      <c r="BA28" s="165"/>
      <c r="BB28" s="165"/>
      <c r="BC28" s="165"/>
      <c r="BD28" s="165"/>
      <c r="BE28" s="165"/>
      <c r="BF28" s="165"/>
      <c r="BG28" s="165"/>
      <c r="BH28" s="165"/>
      <c r="BI28" s="165"/>
      <c r="BJ28" s="165"/>
      <c r="BK28" s="165"/>
    </row>
    <row r="29" spans="1:63" ht="15">
      <c r="A29" s="1" t="s">
        <v>17</v>
      </c>
      <c r="B29" s="7" t="s">
        <v>37</v>
      </c>
      <c r="C29" s="7">
        <v>24</v>
      </c>
      <c r="D29" s="7">
        <v>35</v>
      </c>
      <c r="E29" s="7">
        <v>2.4</v>
      </c>
      <c r="F29" s="12">
        <v>90.5</v>
      </c>
      <c r="AJ29" s="165"/>
      <c r="AK29" s="216"/>
      <c r="AL29" s="91"/>
      <c r="AM29" s="217"/>
      <c r="AN29" s="62"/>
      <c r="AO29" s="91"/>
      <c r="AP29" s="216"/>
      <c r="AR29" s="165"/>
      <c r="AS29" s="165"/>
      <c r="AT29" s="165"/>
      <c r="AU29" s="165"/>
      <c r="AV29" s="165"/>
      <c r="AW29" s="165"/>
      <c r="AX29" s="165"/>
      <c r="AY29" s="165"/>
      <c r="AZ29" s="165"/>
      <c r="BA29" s="165"/>
      <c r="BB29" s="165"/>
      <c r="BC29" s="165"/>
      <c r="BD29" s="165"/>
      <c r="BE29" s="165"/>
      <c r="BF29" s="165"/>
      <c r="BG29" s="165"/>
      <c r="BH29" s="165"/>
      <c r="BI29" s="165"/>
      <c r="BJ29" s="165"/>
      <c r="BK29" s="165"/>
    </row>
    <row r="30" spans="1:63" ht="15">
      <c r="A30" s="1" t="s">
        <v>15</v>
      </c>
      <c r="B30" s="7" t="s">
        <v>37</v>
      </c>
      <c r="C30" s="7">
        <v>24</v>
      </c>
      <c r="D30" s="7">
        <v>35</v>
      </c>
      <c r="E30" s="7">
        <v>2.4</v>
      </c>
      <c r="F30" s="12">
        <v>60.1</v>
      </c>
      <c r="AJ30" s="165"/>
      <c r="AK30" s="165"/>
      <c r="AL30" s="47"/>
      <c r="AM30" s="47"/>
      <c r="AN30" s="165"/>
      <c r="AO30" s="47"/>
      <c r="AP30" s="47"/>
      <c r="AQ30" s="46"/>
      <c r="AR30" s="165"/>
      <c r="AS30" s="165"/>
      <c r="AT30" s="165"/>
      <c r="AU30" s="165"/>
      <c r="AV30" s="165"/>
      <c r="AW30" s="165"/>
      <c r="AX30" s="165"/>
      <c r="AY30" s="165"/>
      <c r="AZ30" s="165"/>
      <c r="BA30" s="165"/>
      <c r="BB30" s="165"/>
      <c r="BC30" s="165"/>
      <c r="BD30" s="165"/>
      <c r="BE30" s="165"/>
      <c r="BF30" s="165"/>
      <c r="BG30" s="165"/>
      <c r="BH30" s="165"/>
      <c r="BI30" s="165"/>
      <c r="BJ30" s="165"/>
      <c r="BK30" s="165"/>
    </row>
    <row r="31" spans="1:63" ht="15">
      <c r="A31" s="1" t="s">
        <v>68</v>
      </c>
      <c r="B31" s="7" t="s">
        <v>37</v>
      </c>
      <c r="C31" s="7">
        <v>35</v>
      </c>
      <c r="D31" s="7">
        <v>99</v>
      </c>
      <c r="E31" s="7">
        <v>2.4</v>
      </c>
      <c r="F31" s="12">
        <v>155.5</v>
      </c>
      <c r="AJ31" s="165"/>
      <c r="AK31" s="165"/>
      <c r="AL31" s="47"/>
      <c r="AM31" s="47"/>
      <c r="AN31" s="47"/>
      <c r="AO31" s="47"/>
      <c r="AP31" s="47"/>
      <c r="AQ31" s="46"/>
      <c r="AR31" s="165"/>
      <c r="AS31" s="165"/>
      <c r="AT31" s="165"/>
      <c r="AU31" s="165"/>
      <c r="AV31" s="165"/>
      <c r="AW31" s="165"/>
      <c r="AX31" s="165"/>
      <c r="AY31" s="165"/>
      <c r="AZ31" s="165"/>
      <c r="BA31" s="165"/>
      <c r="BB31" s="165"/>
      <c r="BC31" s="165"/>
      <c r="BD31" s="165"/>
      <c r="BE31" s="165"/>
      <c r="BF31" s="165"/>
      <c r="BG31" s="165"/>
      <c r="BH31" s="165"/>
      <c r="BI31" s="165"/>
      <c r="BJ31" s="165"/>
      <c r="BK31" s="165"/>
    </row>
    <row r="32" spans="1:63" ht="15">
      <c r="A32" s="1" t="s">
        <v>56</v>
      </c>
      <c r="B32" s="7" t="s">
        <v>37</v>
      </c>
      <c r="C32" s="7">
        <v>35</v>
      </c>
      <c r="D32" s="7">
        <v>99</v>
      </c>
      <c r="E32" s="7">
        <v>2.4</v>
      </c>
      <c r="F32" s="12">
        <v>97.97</v>
      </c>
      <c r="AL32" s="47"/>
      <c r="AM32" s="46"/>
      <c r="AN32" s="46"/>
      <c r="AO32" s="46"/>
      <c r="AP32" s="46"/>
      <c r="AQ32" s="46"/>
      <c r="AR32" s="165"/>
      <c r="AS32" s="165"/>
      <c r="AT32" s="165"/>
      <c r="AU32" s="165"/>
      <c r="AV32" s="165"/>
      <c r="AW32" s="165"/>
      <c r="AX32" s="165"/>
      <c r="AY32" s="165"/>
      <c r="AZ32" s="165"/>
      <c r="BA32" s="165"/>
      <c r="BB32" s="165"/>
      <c r="BC32" s="165"/>
      <c r="BD32" s="165"/>
      <c r="BE32" s="165"/>
      <c r="BF32" s="165"/>
      <c r="BG32" s="165"/>
      <c r="BH32" s="165"/>
      <c r="BI32" s="165"/>
      <c r="BJ32" s="165"/>
      <c r="BK32" s="165"/>
    </row>
    <row r="33" spans="1:63" ht="15">
      <c r="A33" s="1" t="s">
        <v>9</v>
      </c>
      <c r="B33" s="8" t="s">
        <v>39</v>
      </c>
      <c r="C33" s="7">
        <v>8</v>
      </c>
      <c r="D33" s="7">
        <v>18</v>
      </c>
      <c r="E33" s="7">
        <v>2.4</v>
      </c>
      <c r="F33" s="12">
        <v>18.7</v>
      </c>
      <c r="AL33" s="46"/>
      <c r="AM33" s="46"/>
      <c r="AN33" s="46"/>
      <c r="AO33" s="46"/>
      <c r="AP33" s="46"/>
      <c r="AQ33" s="46"/>
      <c r="AR33" s="165"/>
      <c r="AS33" s="165"/>
      <c r="AT33" s="165"/>
      <c r="AU33" s="165"/>
      <c r="AV33" s="165"/>
      <c r="AW33" s="165"/>
      <c r="AX33" s="165"/>
      <c r="AY33" s="165"/>
      <c r="AZ33" s="165"/>
      <c r="BA33" s="165"/>
      <c r="BB33" s="165"/>
      <c r="BC33" s="165"/>
      <c r="BD33" s="165"/>
      <c r="BE33" s="165"/>
      <c r="BF33" s="165"/>
      <c r="BG33" s="165"/>
      <c r="BH33" s="165"/>
      <c r="BI33" s="165"/>
      <c r="BJ33" s="165"/>
      <c r="BK33" s="165"/>
    </row>
    <row r="34" spans="1:63" ht="15">
      <c r="A34" s="1" t="s">
        <v>8</v>
      </c>
      <c r="B34" s="8" t="s">
        <v>39</v>
      </c>
      <c r="C34" s="7">
        <v>18</v>
      </c>
      <c r="D34" s="7">
        <v>24</v>
      </c>
      <c r="E34" s="7">
        <v>2.4</v>
      </c>
      <c r="F34" s="12">
        <v>40.5</v>
      </c>
      <c r="AL34" s="46"/>
      <c r="AM34" s="46"/>
      <c r="AN34" s="46"/>
      <c r="AO34" s="46"/>
      <c r="AP34" s="46"/>
      <c r="AQ34" s="46"/>
      <c r="AR34" s="165"/>
      <c r="AS34" s="165"/>
      <c r="AT34" s="165"/>
      <c r="AU34" s="165"/>
      <c r="AV34" s="165"/>
      <c r="AW34" s="165"/>
      <c r="AX34" s="165"/>
      <c r="AY34" s="165"/>
      <c r="AZ34" s="165"/>
      <c r="BA34" s="165"/>
      <c r="BB34" s="165"/>
      <c r="BC34" s="165"/>
      <c r="BD34" s="165"/>
      <c r="BE34" s="165"/>
      <c r="BF34" s="165"/>
      <c r="BG34" s="165"/>
      <c r="BH34" s="165"/>
      <c r="BI34" s="165"/>
      <c r="BJ34" s="165"/>
      <c r="BK34" s="165"/>
    </row>
    <row r="35" spans="1:63" ht="15">
      <c r="A35" s="1" t="s">
        <v>7</v>
      </c>
      <c r="B35" s="8" t="s">
        <v>39</v>
      </c>
      <c r="C35" s="7">
        <v>24</v>
      </c>
      <c r="D35" s="7">
        <v>35</v>
      </c>
      <c r="E35" s="7">
        <v>2.4</v>
      </c>
      <c r="F35" s="12">
        <v>90.5</v>
      </c>
      <c r="AL35" s="46"/>
      <c r="AM35" s="46"/>
      <c r="AN35" s="46"/>
      <c r="AO35" s="46"/>
      <c r="AP35" s="46"/>
      <c r="AQ35" s="46"/>
      <c r="AR35" s="165"/>
      <c r="AS35" s="165"/>
      <c r="AT35" s="165"/>
      <c r="AU35" s="165"/>
      <c r="AV35" s="165"/>
      <c r="AW35" s="165"/>
      <c r="AX35" s="165"/>
      <c r="AY35" s="165"/>
      <c r="AZ35" s="165"/>
      <c r="BA35" s="165"/>
      <c r="BB35" s="165"/>
      <c r="BC35" s="165"/>
      <c r="BD35" s="165"/>
      <c r="BE35" s="165"/>
      <c r="BF35" s="165"/>
      <c r="BG35" s="165"/>
      <c r="BH35" s="165"/>
      <c r="BI35" s="165"/>
      <c r="BJ35" s="165"/>
      <c r="BK35" s="165"/>
    </row>
    <row r="36" spans="1:63" ht="15">
      <c r="A36" s="1" t="s">
        <v>14</v>
      </c>
      <c r="B36" s="8" t="s">
        <v>39</v>
      </c>
      <c r="C36" s="7">
        <v>35</v>
      </c>
      <c r="D36" s="7">
        <v>99</v>
      </c>
      <c r="E36" s="7">
        <v>2.4</v>
      </c>
      <c r="F36" s="12">
        <v>155.5</v>
      </c>
      <c r="AL36" s="46"/>
      <c r="AM36" s="46"/>
      <c r="AN36" s="46"/>
      <c r="AO36" s="46"/>
      <c r="AP36" s="46"/>
      <c r="AQ36" s="46"/>
      <c r="AR36" s="165"/>
      <c r="AS36" s="165"/>
      <c r="AT36" s="165"/>
      <c r="AU36" s="165"/>
      <c r="AV36" s="165"/>
      <c r="AW36" s="165"/>
      <c r="AX36" s="165"/>
      <c r="AY36" s="165"/>
      <c r="AZ36" s="165"/>
      <c r="BA36" s="165"/>
      <c r="BB36" s="165"/>
      <c r="BC36" s="165"/>
      <c r="BD36" s="165"/>
      <c r="BE36" s="165"/>
      <c r="BF36" s="165"/>
      <c r="BG36" s="165"/>
      <c r="BH36" s="165"/>
      <c r="BI36" s="165"/>
      <c r="BJ36" s="165"/>
      <c r="BK36" s="165"/>
    </row>
    <row r="37" spans="38:63" ht="15">
      <c r="AL37" s="46"/>
      <c r="AM37" s="46"/>
      <c r="AN37" s="46"/>
      <c r="AO37" s="46"/>
      <c r="AP37" s="46"/>
      <c r="AQ37" s="46"/>
      <c r="AR37" s="165"/>
      <c r="AS37" s="165"/>
      <c r="AT37" s="165"/>
      <c r="AU37" s="165"/>
      <c r="AV37" s="165"/>
      <c r="AW37" s="165"/>
      <c r="AX37" s="165"/>
      <c r="AY37" s="165"/>
      <c r="AZ37" s="165"/>
      <c r="BA37" s="165"/>
      <c r="BB37" s="165"/>
      <c r="BC37" s="165"/>
      <c r="BD37" s="165"/>
      <c r="BE37" s="165"/>
      <c r="BF37" s="165"/>
      <c r="BG37" s="165"/>
      <c r="BH37" s="165"/>
      <c r="BI37" s="165"/>
      <c r="BJ37" s="165"/>
      <c r="BK37" s="165"/>
    </row>
    <row r="38" spans="38:63" ht="15">
      <c r="AL38" s="46"/>
      <c r="AM38" s="46"/>
      <c r="AN38" s="46"/>
      <c r="AO38" s="46"/>
      <c r="AP38" s="46"/>
      <c r="AQ38" s="46"/>
      <c r="AR38" s="165"/>
      <c r="AS38" s="165"/>
      <c r="AT38" s="165"/>
      <c r="AU38" s="165"/>
      <c r="AV38" s="165"/>
      <c r="AW38" s="165"/>
      <c r="AX38" s="165"/>
      <c r="AY38" s="165"/>
      <c r="AZ38" s="165"/>
      <c r="BA38" s="165"/>
      <c r="BB38" s="165"/>
      <c r="BC38" s="165"/>
      <c r="BD38" s="165"/>
      <c r="BE38" s="165"/>
      <c r="BF38" s="165"/>
      <c r="BG38" s="165"/>
      <c r="BH38" s="165"/>
      <c r="BI38" s="165"/>
      <c r="BJ38" s="165"/>
      <c r="BK38" s="165"/>
    </row>
    <row r="39" spans="4:63" ht="15">
      <c r="D39" s="218" t="s">
        <v>242</v>
      </c>
      <c r="AL39" s="46"/>
      <c r="AM39" s="46"/>
      <c r="AN39" s="46"/>
      <c r="AO39" s="46"/>
      <c r="AP39" s="46"/>
      <c r="AQ39" s="46"/>
      <c r="AR39" s="165"/>
      <c r="AS39" s="165"/>
      <c r="AT39" s="165"/>
      <c r="AU39" s="165"/>
      <c r="AV39" s="165"/>
      <c r="AW39" s="165"/>
      <c r="AX39" s="165"/>
      <c r="AY39" s="165"/>
      <c r="AZ39" s="165"/>
      <c r="BA39" s="165"/>
      <c r="BB39" s="165"/>
      <c r="BC39" s="165"/>
      <c r="BD39" s="165"/>
      <c r="BE39" s="165"/>
      <c r="BF39" s="165"/>
      <c r="BG39" s="165"/>
      <c r="BH39" s="165"/>
      <c r="BI39" s="165"/>
      <c r="BJ39" s="165"/>
      <c r="BK39" s="165"/>
    </row>
    <row r="40" spans="1:63" ht="15">
      <c r="A40" s="2" t="s">
        <v>67</v>
      </c>
      <c r="B40" s="2" t="s">
        <v>40</v>
      </c>
      <c r="C40" s="2" t="s">
        <v>41</v>
      </c>
      <c r="D40" s="56">
        <v>0.122</v>
      </c>
      <c r="E40" s="17" t="s">
        <v>70</v>
      </c>
      <c r="AL40" s="46"/>
      <c r="AM40" s="46"/>
      <c r="AN40" s="46"/>
      <c r="AO40" s="46"/>
      <c r="AP40" s="46"/>
      <c r="AQ40" s="46"/>
      <c r="AR40" s="165"/>
      <c r="AS40" s="165"/>
      <c r="AT40" s="165"/>
      <c r="AU40" s="165"/>
      <c r="AV40" s="165"/>
      <c r="AW40" s="165"/>
      <c r="AX40" s="165"/>
      <c r="AY40" s="165"/>
      <c r="AZ40" s="165"/>
      <c r="BA40" s="165"/>
      <c r="BB40" s="165"/>
      <c r="BC40" s="165"/>
      <c r="BD40" s="165"/>
      <c r="BE40" s="165"/>
      <c r="BF40" s="165"/>
      <c r="BG40" s="165"/>
      <c r="BH40" s="165"/>
      <c r="BI40" s="165"/>
      <c r="BJ40" s="165"/>
      <c r="BK40" s="165"/>
    </row>
    <row r="41" spans="1:63" ht="15">
      <c r="A41" s="1" t="s">
        <v>42</v>
      </c>
      <c r="B41" s="9">
        <v>880.59</v>
      </c>
      <c r="C41" s="1">
        <f>LARGE(B55:B68,1)</f>
        <v>2031</v>
      </c>
      <c r="D41" s="57">
        <f>NPV($D$40,H55:H68)</f>
        <v>8951891.833567793</v>
      </c>
      <c r="E41" s="18">
        <v>8951891.53</v>
      </c>
      <c r="AR41" s="165"/>
      <c r="AS41" s="165"/>
      <c r="AT41" s="165"/>
      <c r="AU41" s="165"/>
      <c r="AV41" s="165"/>
      <c r="AW41" s="165"/>
      <c r="AX41" s="165"/>
      <c r="AY41" s="165"/>
      <c r="AZ41" s="165"/>
      <c r="BA41" s="165"/>
      <c r="BB41" s="165"/>
      <c r="BC41" s="165"/>
      <c r="BD41" s="165"/>
      <c r="BE41" s="165"/>
      <c r="BF41" s="165"/>
      <c r="BG41" s="165"/>
      <c r="BH41" s="165"/>
      <c r="BI41" s="165"/>
      <c r="BJ41" s="165"/>
      <c r="BK41" s="165"/>
    </row>
    <row r="42" spans="1:63" ht="15">
      <c r="A42" s="1" t="s">
        <v>43</v>
      </c>
      <c r="B42" s="9">
        <v>1608.51</v>
      </c>
      <c r="C42" s="1">
        <f>LARGE(B85:B101,1)</f>
        <v>2034</v>
      </c>
      <c r="D42" s="57">
        <f>NPV($D$40,H85:H101)</f>
        <v>10892577.84152584</v>
      </c>
      <c r="E42" s="18">
        <v>10892577.84</v>
      </c>
      <c r="AR42" s="165"/>
      <c r="AS42" s="165"/>
      <c r="AT42" s="165"/>
      <c r="AU42" s="165"/>
      <c r="AV42" s="165"/>
      <c r="AW42" s="165"/>
      <c r="AX42" s="165"/>
      <c r="AY42" s="165"/>
      <c r="AZ42" s="165"/>
      <c r="BA42" s="165"/>
      <c r="BB42" s="165"/>
      <c r="BC42" s="165"/>
      <c r="BD42" s="165"/>
      <c r="BE42" s="165"/>
      <c r="BF42" s="165"/>
      <c r="BG42" s="165"/>
      <c r="BH42" s="165"/>
      <c r="BI42" s="165"/>
      <c r="BJ42" s="165"/>
      <c r="BK42" s="165"/>
    </row>
    <row r="43" spans="1:63" ht="15">
      <c r="A43" s="1" t="s">
        <v>44</v>
      </c>
      <c r="B43" s="9">
        <v>680.55</v>
      </c>
      <c r="C43" s="1">
        <f>LARGE(B115:B126,1)</f>
        <v>2029</v>
      </c>
      <c r="D43" s="57">
        <f>NPV($D$40,H115:H126)</f>
        <v>7500997.666155927</v>
      </c>
      <c r="E43" s="18">
        <v>7500997.67</v>
      </c>
      <c r="AR43" s="165"/>
      <c r="AS43" s="165"/>
      <c r="AT43" s="165"/>
      <c r="AU43" s="165"/>
      <c r="AV43" s="165"/>
      <c r="AW43" s="165"/>
      <c r="AX43" s="165"/>
      <c r="AY43" s="165"/>
      <c r="AZ43" s="165"/>
      <c r="BA43" s="165"/>
      <c r="BB43" s="165"/>
      <c r="BC43" s="165"/>
      <c r="BD43" s="165"/>
      <c r="BE43" s="165"/>
      <c r="BF43" s="165"/>
      <c r="BG43" s="165"/>
      <c r="BH43" s="165"/>
      <c r="BI43" s="165"/>
      <c r="BJ43" s="165"/>
      <c r="BK43" s="165"/>
    </row>
    <row r="44" spans="1:63" ht="15">
      <c r="A44" s="1" t="s">
        <v>45</v>
      </c>
      <c r="B44" s="9">
        <v>2972.43</v>
      </c>
      <c r="C44" s="1">
        <f>LARGE(B145:B161,1)</f>
        <v>2034</v>
      </c>
      <c r="D44" s="57">
        <f>NPV($D$40,H145:H161)</f>
        <v>28600433.699786186</v>
      </c>
      <c r="E44" s="18">
        <v>28600433.7</v>
      </c>
      <c r="AR44" s="165"/>
      <c r="AS44" s="165"/>
      <c r="AT44" s="165"/>
      <c r="AU44" s="165"/>
      <c r="AV44" s="165"/>
      <c r="AW44" s="165"/>
      <c r="AX44" s="165"/>
      <c r="AY44" s="165"/>
      <c r="AZ44" s="165"/>
      <c r="BA44" s="165"/>
      <c r="BB44" s="165"/>
      <c r="BC44" s="165"/>
      <c r="BD44" s="165"/>
      <c r="BE44" s="165"/>
      <c r="BF44" s="165"/>
      <c r="BG44" s="165"/>
      <c r="BH44" s="165"/>
      <c r="BI44" s="165"/>
      <c r="BJ44" s="165"/>
      <c r="BK44" s="165"/>
    </row>
    <row r="45" spans="1:63" ht="15">
      <c r="A45" s="1" t="s">
        <v>46</v>
      </c>
      <c r="B45" s="9">
        <v>139.33</v>
      </c>
      <c r="C45" s="1">
        <f>LARGE(B175:B183,1)</f>
        <v>2026</v>
      </c>
      <c r="D45" s="57">
        <f>NPV($D$40,H175:H183)</f>
        <v>1513436.225812422</v>
      </c>
      <c r="E45" s="18">
        <v>1513436.23</v>
      </c>
      <c r="AR45" s="165"/>
      <c r="AS45" s="165"/>
      <c r="AT45" s="165"/>
      <c r="AU45" s="165"/>
      <c r="AV45" s="165"/>
      <c r="AW45" s="165"/>
      <c r="AX45" s="165"/>
      <c r="AY45" s="165"/>
      <c r="AZ45" s="165"/>
      <c r="BA45" s="165"/>
      <c r="BB45" s="165"/>
      <c r="BC45" s="165"/>
      <c r="BD45" s="165"/>
      <c r="BE45" s="165"/>
      <c r="BF45" s="165"/>
      <c r="BG45" s="165"/>
      <c r="BH45" s="165"/>
      <c r="BI45" s="165"/>
      <c r="BJ45" s="165"/>
      <c r="BK45" s="165"/>
    </row>
    <row r="46" spans="1:63" ht="15">
      <c r="A46" s="1" t="s">
        <v>47</v>
      </c>
      <c r="B46" s="9">
        <v>786.63</v>
      </c>
      <c r="C46" s="1">
        <f>LARGE(B205:B218,1)</f>
        <v>2031</v>
      </c>
      <c r="D46" s="57">
        <f>NPV($D$40,H205:H218)</f>
        <v>7280054.713042333</v>
      </c>
      <c r="E46" s="18">
        <v>7280054.71</v>
      </c>
      <c r="AR46" s="165"/>
      <c r="AS46" s="165"/>
      <c r="AT46" s="165"/>
      <c r="AU46" s="165"/>
      <c r="AV46" s="165"/>
      <c r="AW46" s="165"/>
      <c r="AX46" s="165"/>
      <c r="AY46" s="165"/>
      <c r="AZ46" s="165"/>
      <c r="BA46" s="165"/>
      <c r="BB46" s="165"/>
      <c r="BC46" s="165"/>
      <c r="BD46" s="165"/>
      <c r="BE46" s="165"/>
      <c r="BF46" s="165"/>
      <c r="BG46" s="165"/>
      <c r="BH46" s="165"/>
      <c r="BI46" s="165"/>
      <c r="BJ46" s="165"/>
      <c r="BK46" s="165"/>
    </row>
    <row r="47" spans="1:63" ht="15">
      <c r="A47" s="1" t="s">
        <v>48</v>
      </c>
      <c r="B47" s="9">
        <v>260.76</v>
      </c>
      <c r="C47" s="1">
        <f>LARGE(B235:B243,1)</f>
        <v>2026</v>
      </c>
      <c r="D47" s="57">
        <f>NPV($D$40,H235:H243)</f>
        <v>3569216.991095567</v>
      </c>
      <c r="E47" s="18">
        <v>3569216.99</v>
      </c>
      <c r="AR47" s="165"/>
      <c r="AS47" s="165"/>
      <c r="AT47" s="165"/>
      <c r="AU47" s="165"/>
      <c r="AV47" s="165"/>
      <c r="AW47" s="165"/>
      <c r="AX47" s="165"/>
      <c r="AY47" s="165"/>
      <c r="AZ47" s="165"/>
      <c r="BA47" s="165"/>
      <c r="BB47" s="165"/>
      <c r="BC47" s="165"/>
      <c r="BD47" s="165"/>
      <c r="BE47" s="165"/>
      <c r="BF47" s="165"/>
      <c r="BG47" s="165"/>
      <c r="BH47" s="165"/>
      <c r="BI47" s="165"/>
      <c r="BJ47" s="165"/>
      <c r="BK47" s="165"/>
    </row>
    <row r="48" spans="1:63" ht="15">
      <c r="A48" s="14" t="s">
        <v>49</v>
      </c>
      <c r="B48" s="13">
        <f>SUM(B41:B47)</f>
        <v>7328.8</v>
      </c>
      <c r="C48" s="2"/>
      <c r="D48" s="58">
        <f>SUM(D41:D47)</f>
        <v>68308608.97098607</v>
      </c>
      <c r="E48" s="20">
        <f>SUM(E41:E47)</f>
        <v>68308608.66999999</v>
      </c>
      <c r="I48" s="9"/>
      <c r="AO48" s="6"/>
      <c r="AR48" s="165"/>
      <c r="AS48" s="165"/>
      <c r="AT48" s="165"/>
      <c r="AU48" s="165"/>
      <c r="AV48" s="165"/>
      <c r="AW48" s="165"/>
      <c r="AX48" s="165"/>
      <c r="AY48" s="165"/>
      <c r="AZ48" s="165"/>
      <c r="BA48" s="165"/>
      <c r="BB48" s="165"/>
      <c r="BC48" s="165"/>
      <c r="BD48" s="165"/>
      <c r="BE48" s="165"/>
      <c r="BF48" s="165"/>
      <c r="BG48" s="165"/>
      <c r="BH48" s="165"/>
      <c r="BI48" s="165"/>
      <c r="BJ48" s="165"/>
      <c r="BK48" s="165"/>
    </row>
    <row r="49" spans="42:63" ht="15">
      <c r="AP49" s="5"/>
      <c r="AR49" s="165"/>
      <c r="AS49" s="165"/>
      <c r="AT49" s="165"/>
      <c r="AU49" s="165"/>
      <c r="AV49" s="165"/>
      <c r="AW49" s="165"/>
      <c r="AX49" s="165"/>
      <c r="AY49" s="165"/>
      <c r="AZ49" s="165"/>
      <c r="BA49" s="165"/>
      <c r="BB49" s="165"/>
      <c r="BC49" s="165"/>
      <c r="BD49" s="165"/>
      <c r="BE49" s="165"/>
      <c r="BF49" s="165"/>
      <c r="BG49" s="165"/>
      <c r="BH49" s="165"/>
      <c r="BI49" s="165"/>
      <c r="BJ49" s="165"/>
      <c r="BK49" s="165"/>
    </row>
    <row r="50" spans="44:63" ht="15">
      <c r="AR50" s="165"/>
      <c r="AS50" s="165"/>
      <c r="AT50" s="165"/>
      <c r="AU50" s="165"/>
      <c r="AV50" s="165"/>
      <c r="AW50" s="165"/>
      <c r="AX50" s="165"/>
      <c r="AY50" s="165"/>
      <c r="AZ50" s="165"/>
      <c r="BA50" s="165"/>
      <c r="BB50" s="165"/>
      <c r="BC50" s="165"/>
      <c r="BD50" s="165"/>
      <c r="BE50" s="165"/>
      <c r="BF50" s="165"/>
      <c r="BG50" s="165"/>
      <c r="BH50" s="165"/>
      <c r="BI50" s="165"/>
      <c r="BJ50" s="165"/>
      <c r="BK50" s="165"/>
    </row>
    <row r="51" spans="44:63" ht="15">
      <c r="AR51" s="165"/>
      <c r="AS51" s="165"/>
      <c r="AT51" s="165"/>
      <c r="AU51" s="165"/>
      <c r="AV51" s="165"/>
      <c r="AW51" s="165"/>
      <c r="AX51" s="165"/>
      <c r="AY51" s="165"/>
      <c r="AZ51" s="165"/>
      <c r="BA51" s="165"/>
      <c r="BB51" s="165"/>
      <c r="BC51" s="165"/>
      <c r="BD51" s="165"/>
      <c r="BE51" s="165"/>
      <c r="BF51" s="165"/>
      <c r="BG51" s="165"/>
      <c r="BH51" s="165"/>
      <c r="BI51" s="165"/>
      <c r="BJ51" s="165"/>
      <c r="BK51" s="165"/>
    </row>
    <row r="52" spans="44:63" ht="15">
      <c r="AR52" s="165"/>
      <c r="AS52" s="165"/>
      <c r="AT52" s="165"/>
      <c r="AU52" s="165"/>
      <c r="AV52" s="165"/>
      <c r="AW52" s="165"/>
      <c r="AX52" s="165"/>
      <c r="AY52" s="165"/>
      <c r="AZ52" s="165"/>
      <c r="BA52" s="165"/>
      <c r="BB52" s="165"/>
      <c r="BC52" s="165"/>
      <c r="BD52" s="165"/>
      <c r="BE52" s="165"/>
      <c r="BF52" s="165"/>
      <c r="BG52" s="165"/>
      <c r="BH52" s="165"/>
      <c r="BI52" s="165"/>
      <c r="BJ52" s="165"/>
      <c r="BK52" s="165"/>
    </row>
    <row r="53" spans="1:63" ht="15.75" thickBot="1">
      <c r="A53" s="2" t="s">
        <v>60</v>
      </c>
      <c r="K53" s="2" t="s">
        <v>73</v>
      </c>
      <c r="P53" s="2" t="s">
        <v>69</v>
      </c>
      <c r="AJ53" s="1" t="s">
        <v>42</v>
      </c>
      <c r="AR53" s="165"/>
      <c r="AS53" s="165"/>
      <c r="AT53" s="165"/>
      <c r="AU53" s="165"/>
      <c r="AV53" s="165"/>
      <c r="AW53" s="165"/>
      <c r="AX53" s="165"/>
      <c r="AY53" s="165"/>
      <c r="AZ53" s="165"/>
      <c r="BA53" s="165"/>
      <c r="BB53" s="165"/>
      <c r="BC53" s="165"/>
      <c r="BD53" s="165"/>
      <c r="BE53" s="165"/>
      <c r="BF53" s="165"/>
      <c r="BG53" s="165"/>
      <c r="BH53" s="165"/>
      <c r="BI53" s="165"/>
      <c r="BJ53" s="165"/>
      <c r="BK53" s="165"/>
    </row>
    <row r="54" spans="1:63" ht="16.5" thickBot="1" thickTop="1">
      <c r="A54" s="2" t="s">
        <v>42</v>
      </c>
      <c r="B54" s="19"/>
      <c r="C54" s="19" t="s">
        <v>50</v>
      </c>
      <c r="D54" s="19" t="s">
        <v>51</v>
      </c>
      <c r="E54" s="19" t="s">
        <v>52</v>
      </c>
      <c r="F54" s="19" t="s">
        <v>53</v>
      </c>
      <c r="G54" s="19" t="s">
        <v>54</v>
      </c>
      <c r="H54" s="23" t="s">
        <v>55</v>
      </c>
      <c r="I54" s="117" t="s">
        <v>215</v>
      </c>
      <c r="K54" s="19"/>
      <c r="L54" s="19" t="s">
        <v>71</v>
      </c>
      <c r="M54" s="19" t="s">
        <v>72</v>
      </c>
      <c r="P54" s="6"/>
      <c r="Q54" s="15" t="s">
        <v>36</v>
      </c>
      <c r="R54" s="19">
        <v>2018</v>
      </c>
      <c r="S54" s="19">
        <v>2019</v>
      </c>
      <c r="T54" s="19">
        <v>2020</v>
      </c>
      <c r="U54" s="19">
        <v>2021</v>
      </c>
      <c r="V54" s="19">
        <v>2022</v>
      </c>
      <c r="W54" s="19">
        <v>2023</v>
      </c>
      <c r="X54" s="19">
        <v>2024</v>
      </c>
      <c r="Y54" s="19">
        <v>2025</v>
      </c>
      <c r="Z54" s="19">
        <v>2026</v>
      </c>
      <c r="AA54" s="19">
        <v>2027</v>
      </c>
      <c r="AB54" s="19">
        <v>2028</v>
      </c>
      <c r="AC54" s="19">
        <v>2029</v>
      </c>
      <c r="AD54" s="19">
        <v>2030</v>
      </c>
      <c r="AE54" s="19">
        <v>2031</v>
      </c>
      <c r="AF54" s="19"/>
      <c r="AG54" s="6"/>
      <c r="AJ54" s="29" t="s">
        <v>78</v>
      </c>
      <c r="AK54" s="30" t="s">
        <v>79</v>
      </c>
      <c r="AL54" s="31" t="s">
        <v>235</v>
      </c>
      <c r="AM54" s="31" t="s">
        <v>81</v>
      </c>
      <c r="AN54" s="31" t="s">
        <v>82</v>
      </c>
      <c r="AO54" s="32" t="s">
        <v>83</v>
      </c>
      <c r="AP54" s="33" t="s">
        <v>84</v>
      </c>
      <c r="AR54" s="212"/>
      <c r="AS54" s="165"/>
      <c r="AT54" s="165"/>
      <c r="AU54" s="165"/>
      <c r="AV54" s="165"/>
      <c r="AW54" s="212"/>
      <c r="AX54" s="165"/>
      <c r="AY54" s="165"/>
      <c r="AZ54" s="165"/>
      <c r="BA54" s="165"/>
      <c r="BB54" s="165"/>
      <c r="BC54" s="165"/>
      <c r="BD54" s="165"/>
      <c r="BE54" s="165"/>
      <c r="BF54" s="165"/>
      <c r="BG54" s="165"/>
      <c r="BH54" s="165"/>
      <c r="BI54" s="165"/>
      <c r="BJ54" s="165"/>
      <c r="BK54" s="165"/>
    </row>
    <row r="55" spans="2:63" ht="15.75" thickTop="1">
      <c r="B55" s="19">
        <v>2018</v>
      </c>
      <c r="C55" s="19">
        <v>825417.3</v>
      </c>
      <c r="D55" s="19">
        <v>35757.93</v>
      </c>
      <c r="E55" s="19">
        <v>0</v>
      </c>
      <c r="F55" s="19">
        <v>0</v>
      </c>
      <c r="G55" s="19">
        <v>90000</v>
      </c>
      <c r="H55" s="23">
        <v>699659.37</v>
      </c>
      <c r="I55" s="118">
        <f>D55+G55</f>
        <v>125757.93</v>
      </c>
      <c r="K55" s="19">
        <v>2018</v>
      </c>
      <c r="L55" s="19">
        <v>305.92999999999995</v>
      </c>
      <c r="M55" s="19">
        <v>0</v>
      </c>
      <c r="P55" s="6" t="s">
        <v>56</v>
      </c>
      <c r="Q55" s="16">
        <f aca="true" t="shared" si="0" ref="Q55:Q69">INDEX($A$22:$F$36,MATCH(P55,$A$22:$A$36,0),6)</f>
        <v>97.97</v>
      </c>
      <c r="R55" s="19">
        <v>0</v>
      </c>
      <c r="S55" s="19">
        <v>0</v>
      </c>
      <c r="T55" s="19">
        <v>0</v>
      </c>
      <c r="U55" s="19">
        <v>0</v>
      </c>
      <c r="V55" s="19">
        <v>0</v>
      </c>
      <c r="W55" s="19">
        <v>0</v>
      </c>
      <c r="X55" s="19">
        <v>0</v>
      </c>
      <c r="Y55" s="19">
        <v>0</v>
      </c>
      <c r="Z55" s="19">
        <v>0</v>
      </c>
      <c r="AA55" s="19">
        <v>0</v>
      </c>
      <c r="AB55" s="19">
        <v>0</v>
      </c>
      <c r="AC55" s="19">
        <v>0</v>
      </c>
      <c r="AD55" s="19">
        <v>0</v>
      </c>
      <c r="AE55" s="19">
        <v>0</v>
      </c>
      <c r="AF55" s="19"/>
      <c r="AJ55" s="34" t="s">
        <v>85</v>
      </c>
      <c r="AK55" s="38">
        <v>43160</v>
      </c>
      <c r="AL55" s="39">
        <f>H55</f>
        <v>699659.37</v>
      </c>
      <c r="AM55" s="35">
        <v>12.2</v>
      </c>
      <c r="AN55" s="31">
        <v>1</v>
      </c>
      <c r="AO55" s="36">
        <f>ROUND(AL55/(1+AM55%)^AN55,2)</f>
        <v>623582.33</v>
      </c>
      <c r="AP55" s="42">
        <v>43160</v>
      </c>
      <c r="AR55" s="165"/>
      <c r="AS55" s="165"/>
      <c r="AT55" s="91"/>
      <c r="AU55" s="165"/>
      <c r="AV55" s="47"/>
      <c r="AW55" s="165"/>
      <c r="AX55" s="165"/>
      <c r="AY55" s="91"/>
      <c r="AZ55" s="165"/>
      <c r="BA55" s="165"/>
      <c r="BB55" s="165"/>
      <c r="BC55" s="165"/>
      <c r="BD55" s="165"/>
      <c r="BE55" s="165"/>
      <c r="BF55" s="165"/>
      <c r="BG55" s="165"/>
      <c r="BH55" s="165"/>
      <c r="BI55" s="165"/>
      <c r="BJ55" s="165"/>
      <c r="BK55" s="165"/>
    </row>
    <row r="56" spans="2:63" ht="15">
      <c r="B56" s="19">
        <v>2019</v>
      </c>
      <c r="C56" s="19">
        <v>65171.58</v>
      </c>
      <c r="D56" s="19">
        <v>4974.93</v>
      </c>
      <c r="E56" s="19">
        <v>0</v>
      </c>
      <c r="F56" s="19">
        <v>0</v>
      </c>
      <c r="G56" s="19">
        <v>90000</v>
      </c>
      <c r="H56" s="23">
        <v>-29803.35</v>
      </c>
      <c r="I56" s="118">
        <f aca="true" t="shared" si="1" ref="I56:I68">D56+G56</f>
        <v>94974.93</v>
      </c>
      <c r="K56" s="19">
        <v>2019</v>
      </c>
      <c r="L56" s="19">
        <v>27.369999999999997</v>
      </c>
      <c r="M56" s="19">
        <v>0</v>
      </c>
      <c r="P56" s="6" t="s">
        <v>15</v>
      </c>
      <c r="Q56" s="16">
        <f t="shared" si="0"/>
        <v>60.1</v>
      </c>
      <c r="R56" s="19">
        <v>0</v>
      </c>
      <c r="S56" s="19">
        <v>0</v>
      </c>
      <c r="T56" s="19">
        <v>0</v>
      </c>
      <c r="U56" s="19">
        <v>0</v>
      </c>
      <c r="V56" s="19">
        <v>0</v>
      </c>
      <c r="W56" s="19">
        <v>0</v>
      </c>
      <c r="X56" s="19">
        <v>0</v>
      </c>
      <c r="Y56" s="19">
        <v>0</v>
      </c>
      <c r="Z56" s="19">
        <v>0</v>
      </c>
      <c r="AA56" s="19">
        <v>0</v>
      </c>
      <c r="AB56" s="19">
        <v>0</v>
      </c>
      <c r="AC56" s="19">
        <v>0</v>
      </c>
      <c r="AD56" s="19">
        <v>0</v>
      </c>
      <c r="AE56" s="19">
        <v>0</v>
      </c>
      <c r="AF56" s="19"/>
      <c r="AJ56" s="37" t="s">
        <v>85</v>
      </c>
      <c r="AK56" s="38">
        <v>43525</v>
      </c>
      <c r="AL56" s="39">
        <f aca="true" t="shared" si="2" ref="AL56:AL71">H56</f>
        <v>-29803.35</v>
      </c>
      <c r="AM56" s="39">
        <v>12.2</v>
      </c>
      <c r="AN56" s="40">
        <v>2</v>
      </c>
      <c r="AO56" s="41">
        <f aca="true" t="shared" si="3" ref="AO56:AO71">ROUND(AL56/(1+AM56%)^AN56,2)</f>
        <v>-23674.42</v>
      </c>
      <c r="AP56" s="42">
        <v>43160</v>
      </c>
      <c r="AR56" s="165"/>
      <c r="AS56" s="165"/>
      <c r="AT56" s="91"/>
      <c r="AU56" s="165"/>
      <c r="AV56" s="165"/>
      <c r="AW56" s="165"/>
      <c r="AX56" s="91"/>
      <c r="AY56" s="165"/>
      <c r="AZ56" s="165"/>
      <c r="BA56" s="165"/>
      <c r="BB56" s="165"/>
      <c r="BC56" s="165"/>
      <c r="BD56" s="165"/>
      <c r="BE56" s="165"/>
      <c r="BF56" s="165"/>
      <c r="BG56" s="165"/>
      <c r="BH56" s="165"/>
      <c r="BI56" s="165"/>
      <c r="BJ56" s="165"/>
      <c r="BK56" s="165"/>
    </row>
    <row r="57" spans="2:63" ht="15">
      <c r="B57" s="19">
        <v>2020</v>
      </c>
      <c r="C57" s="19">
        <v>59528.3</v>
      </c>
      <c r="D57" s="19">
        <v>0</v>
      </c>
      <c r="E57" s="19">
        <v>0</v>
      </c>
      <c r="F57" s="19">
        <v>0</v>
      </c>
      <c r="G57" s="19">
        <v>90000</v>
      </c>
      <c r="H57" s="23">
        <v>-30471.699999999997</v>
      </c>
      <c r="I57" s="118">
        <f t="shared" si="1"/>
        <v>90000</v>
      </c>
      <c r="K57" s="19">
        <v>2020</v>
      </c>
      <c r="L57" s="19">
        <v>25</v>
      </c>
      <c r="M57" s="19">
        <v>0</v>
      </c>
      <c r="P57" s="6" t="s">
        <v>16</v>
      </c>
      <c r="Q57" s="16">
        <f t="shared" si="0"/>
        <v>38.49</v>
      </c>
      <c r="R57" s="19">
        <v>0</v>
      </c>
      <c r="S57" s="19">
        <v>0</v>
      </c>
      <c r="T57" s="19">
        <v>0</v>
      </c>
      <c r="U57" s="19">
        <v>0</v>
      </c>
      <c r="V57" s="19">
        <v>0</v>
      </c>
      <c r="W57" s="19">
        <v>0</v>
      </c>
      <c r="X57" s="19">
        <v>0</v>
      </c>
      <c r="Y57" s="19">
        <v>0</v>
      </c>
      <c r="Z57" s="19">
        <v>0</v>
      </c>
      <c r="AA57" s="19">
        <v>0</v>
      </c>
      <c r="AB57" s="19">
        <v>0</v>
      </c>
      <c r="AC57" s="19">
        <v>0</v>
      </c>
      <c r="AD57" s="19">
        <v>0</v>
      </c>
      <c r="AE57" s="19">
        <v>0</v>
      </c>
      <c r="AF57" s="19"/>
      <c r="AJ57" s="37" t="s">
        <v>85</v>
      </c>
      <c r="AK57" s="38">
        <v>43891</v>
      </c>
      <c r="AL57" s="39">
        <f t="shared" si="2"/>
        <v>-30471.699999999997</v>
      </c>
      <c r="AM57" s="39">
        <v>12.2</v>
      </c>
      <c r="AN57" s="40">
        <v>3</v>
      </c>
      <c r="AO57" s="41">
        <f t="shared" si="3"/>
        <v>-21573.38</v>
      </c>
      <c r="AP57" s="42">
        <v>43160</v>
      </c>
      <c r="AR57" s="165"/>
      <c r="AS57" s="165"/>
      <c r="AT57" s="91"/>
      <c r="AU57" s="165"/>
      <c r="AV57" s="165"/>
      <c r="AW57" s="165"/>
      <c r="AX57" s="91"/>
      <c r="AY57" s="165"/>
      <c r="AZ57" s="165"/>
      <c r="BA57" s="165"/>
      <c r="BB57" s="165"/>
      <c r="BC57" s="165"/>
      <c r="BD57" s="165"/>
      <c r="BE57" s="165"/>
      <c r="BF57" s="165"/>
      <c r="BG57" s="165"/>
      <c r="BH57" s="165"/>
      <c r="BI57" s="165"/>
      <c r="BJ57" s="165"/>
      <c r="BK57" s="165"/>
    </row>
    <row r="58" spans="2:63" ht="15">
      <c r="B58" s="19">
        <v>2021</v>
      </c>
      <c r="C58" s="19">
        <v>1626393</v>
      </c>
      <c r="D58" s="19">
        <v>0</v>
      </c>
      <c r="E58" s="19">
        <v>0</v>
      </c>
      <c r="F58" s="19">
        <v>0</v>
      </c>
      <c r="G58" s="19">
        <v>90000</v>
      </c>
      <c r="H58" s="23">
        <v>1536393</v>
      </c>
      <c r="I58" s="118">
        <f t="shared" si="1"/>
        <v>90000</v>
      </c>
      <c r="K58" s="19">
        <v>2021</v>
      </c>
      <c r="L58" s="19">
        <v>40</v>
      </c>
      <c r="M58" s="19">
        <v>62.56</v>
      </c>
      <c r="P58" s="6" t="s">
        <v>68</v>
      </c>
      <c r="Q58" s="16">
        <f t="shared" si="0"/>
        <v>155.5</v>
      </c>
      <c r="R58" s="19">
        <v>0</v>
      </c>
      <c r="S58" s="19">
        <v>0</v>
      </c>
      <c r="T58" s="19">
        <v>0</v>
      </c>
      <c r="U58" s="19">
        <v>0</v>
      </c>
      <c r="V58" s="19">
        <v>0</v>
      </c>
      <c r="W58" s="19">
        <v>0</v>
      </c>
      <c r="X58" s="19">
        <v>0</v>
      </c>
      <c r="Y58" s="19">
        <v>0</v>
      </c>
      <c r="Z58" s="19">
        <v>0</v>
      </c>
      <c r="AA58" s="19">
        <v>0</v>
      </c>
      <c r="AB58" s="19">
        <v>0</v>
      </c>
      <c r="AC58" s="19">
        <v>0</v>
      </c>
      <c r="AD58" s="19">
        <v>0</v>
      </c>
      <c r="AE58" s="19">
        <v>0</v>
      </c>
      <c r="AF58" s="19"/>
      <c r="AJ58" s="37" t="s">
        <v>85</v>
      </c>
      <c r="AK58" s="38">
        <v>44256</v>
      </c>
      <c r="AL58" s="39">
        <f t="shared" si="2"/>
        <v>1536393</v>
      </c>
      <c r="AM58" s="39">
        <v>12.2</v>
      </c>
      <c r="AN58" s="40">
        <v>4</v>
      </c>
      <c r="AO58" s="41">
        <f t="shared" si="3"/>
        <v>969462.23</v>
      </c>
      <c r="AP58" s="42">
        <v>43160</v>
      </c>
      <c r="AR58" s="165"/>
      <c r="AS58" s="165"/>
      <c r="AT58" s="91"/>
      <c r="AU58" s="165"/>
      <c r="AV58" s="165"/>
      <c r="AW58" s="165"/>
      <c r="AX58" s="91"/>
      <c r="AY58" s="165"/>
      <c r="AZ58" s="165"/>
      <c r="BA58" s="165"/>
      <c r="BB58" s="165"/>
      <c r="BC58" s="165"/>
      <c r="BD58" s="165"/>
      <c r="BE58" s="165"/>
      <c r="BF58" s="165"/>
      <c r="BG58" s="165"/>
      <c r="BH58" s="165"/>
      <c r="BI58" s="165"/>
      <c r="BJ58" s="165"/>
      <c r="BK58" s="165"/>
    </row>
    <row r="59" spans="2:63" ht="15">
      <c r="B59" s="19">
        <v>2022</v>
      </c>
      <c r="C59" s="19">
        <v>2682127</v>
      </c>
      <c r="D59" s="19">
        <v>0</v>
      </c>
      <c r="E59" s="19">
        <v>0</v>
      </c>
      <c r="F59" s="19">
        <v>0</v>
      </c>
      <c r="G59" s="19">
        <v>90000</v>
      </c>
      <c r="H59" s="23">
        <v>2592127</v>
      </c>
      <c r="I59" s="118">
        <f t="shared" si="1"/>
        <v>90000</v>
      </c>
      <c r="K59" s="19">
        <v>2022</v>
      </c>
      <c r="L59" s="19">
        <v>55</v>
      </c>
      <c r="M59" s="19">
        <v>95.86999999999999</v>
      </c>
      <c r="P59" s="6" t="s">
        <v>13</v>
      </c>
      <c r="Q59" s="16">
        <f t="shared" si="0"/>
        <v>155.5</v>
      </c>
      <c r="R59" s="19">
        <v>0</v>
      </c>
      <c r="S59" s="19">
        <v>0</v>
      </c>
      <c r="T59" s="19">
        <v>0</v>
      </c>
      <c r="U59" s="19">
        <v>0</v>
      </c>
      <c r="V59" s="19">
        <v>0</v>
      </c>
      <c r="W59" s="19">
        <v>0</v>
      </c>
      <c r="X59" s="19">
        <v>0</v>
      </c>
      <c r="Y59" s="19">
        <v>0</v>
      </c>
      <c r="Z59" s="19">
        <v>0</v>
      </c>
      <c r="AA59" s="19">
        <v>0</v>
      </c>
      <c r="AB59" s="19">
        <v>0</v>
      </c>
      <c r="AC59" s="19">
        <v>0</v>
      </c>
      <c r="AD59" s="19">
        <v>0</v>
      </c>
      <c r="AE59" s="19">
        <v>0</v>
      </c>
      <c r="AF59" s="19"/>
      <c r="AJ59" s="37" t="s">
        <v>85</v>
      </c>
      <c r="AK59" s="38">
        <v>44621</v>
      </c>
      <c r="AL59" s="39">
        <f t="shared" si="2"/>
        <v>2592127</v>
      </c>
      <c r="AM59" s="39">
        <v>12.2</v>
      </c>
      <c r="AN59" s="40">
        <v>5</v>
      </c>
      <c r="AO59" s="41">
        <f t="shared" si="3"/>
        <v>1457780.01</v>
      </c>
      <c r="AP59" s="42">
        <v>43160</v>
      </c>
      <c r="AR59" s="165"/>
      <c r="AS59" s="165"/>
      <c r="AT59" s="91"/>
      <c r="AU59" s="165"/>
      <c r="AV59" s="165"/>
      <c r="AW59" s="165"/>
      <c r="AX59" s="91"/>
      <c r="AY59" s="165"/>
      <c r="AZ59" s="165"/>
      <c r="BA59" s="165"/>
      <c r="BB59" s="165"/>
      <c r="BC59" s="165"/>
      <c r="BD59" s="165"/>
      <c r="BE59" s="165"/>
      <c r="BF59" s="165"/>
      <c r="BG59" s="165"/>
      <c r="BH59" s="165"/>
      <c r="BI59" s="165"/>
      <c r="BJ59" s="165"/>
      <c r="BK59" s="165"/>
    </row>
    <row r="60" spans="2:63" ht="15">
      <c r="B60" s="19">
        <v>2023</v>
      </c>
      <c r="C60" s="19">
        <v>4147022</v>
      </c>
      <c r="D60" s="19">
        <v>0</v>
      </c>
      <c r="E60" s="19">
        <v>0</v>
      </c>
      <c r="F60" s="19">
        <v>0</v>
      </c>
      <c r="G60" s="19">
        <v>90000</v>
      </c>
      <c r="H60" s="23">
        <v>4057022</v>
      </c>
      <c r="I60" s="118">
        <f t="shared" si="1"/>
        <v>90000</v>
      </c>
      <c r="K60" s="19">
        <v>2023</v>
      </c>
      <c r="L60" s="19">
        <v>93</v>
      </c>
      <c r="M60" s="19">
        <v>160.83</v>
      </c>
      <c r="P60" s="6" t="s">
        <v>14</v>
      </c>
      <c r="Q60" s="16">
        <f t="shared" si="0"/>
        <v>155.5</v>
      </c>
      <c r="R60" s="19">
        <v>0</v>
      </c>
      <c r="S60" s="19">
        <v>0</v>
      </c>
      <c r="T60" s="19">
        <v>0</v>
      </c>
      <c r="U60" s="19">
        <v>0</v>
      </c>
      <c r="V60" s="19">
        <v>0</v>
      </c>
      <c r="W60" s="19">
        <v>0</v>
      </c>
      <c r="X60" s="19">
        <v>0</v>
      </c>
      <c r="Y60" s="19">
        <v>0</v>
      </c>
      <c r="Z60" s="19">
        <v>0</v>
      </c>
      <c r="AA60" s="19">
        <v>0</v>
      </c>
      <c r="AB60" s="19">
        <v>0</v>
      </c>
      <c r="AC60" s="19">
        <v>0</v>
      </c>
      <c r="AD60" s="19">
        <v>0</v>
      </c>
      <c r="AE60" s="19">
        <v>0</v>
      </c>
      <c r="AF60" s="19"/>
      <c r="AJ60" s="37" t="s">
        <v>85</v>
      </c>
      <c r="AK60" s="38">
        <v>44986</v>
      </c>
      <c r="AL60" s="39">
        <f t="shared" si="2"/>
        <v>4057022</v>
      </c>
      <c r="AM60" s="39">
        <v>12.2</v>
      </c>
      <c r="AN60" s="40">
        <v>6</v>
      </c>
      <c r="AO60" s="41">
        <f t="shared" si="3"/>
        <v>2033528.3</v>
      </c>
      <c r="AP60" s="42">
        <v>43160</v>
      </c>
      <c r="AR60" s="165"/>
      <c r="AS60" s="165"/>
      <c r="AT60" s="91"/>
      <c r="AU60" s="165"/>
      <c r="AV60" s="165"/>
      <c r="AW60" s="165"/>
      <c r="AX60" s="91"/>
      <c r="AY60" s="165"/>
      <c r="AZ60" s="165"/>
      <c r="BA60" s="165"/>
      <c r="BB60" s="165"/>
      <c r="BC60" s="165"/>
      <c r="BD60" s="165"/>
      <c r="BE60" s="165"/>
      <c r="BF60" s="165"/>
      <c r="BG60" s="165"/>
      <c r="BH60" s="165"/>
      <c r="BI60" s="165"/>
      <c r="BJ60" s="165"/>
      <c r="BK60" s="165"/>
    </row>
    <row r="61" spans="2:63" ht="15">
      <c r="B61" s="71">
        <v>2024</v>
      </c>
      <c r="C61" s="71">
        <v>3590414</v>
      </c>
      <c r="D61" s="71">
        <v>0</v>
      </c>
      <c r="E61" s="71">
        <v>0</v>
      </c>
      <c r="F61" s="71">
        <v>0</v>
      </c>
      <c r="G61" s="71">
        <v>90000</v>
      </c>
      <c r="H61" s="71">
        <v>3500414</v>
      </c>
      <c r="I61" s="118">
        <f t="shared" si="1"/>
        <v>90000</v>
      </c>
      <c r="K61" s="19">
        <v>2024</v>
      </c>
      <c r="L61" s="19">
        <v>15.03</v>
      </c>
      <c r="M61" s="19">
        <v>177.36</v>
      </c>
      <c r="P61" s="6" t="s">
        <v>17</v>
      </c>
      <c r="Q61" s="16">
        <f t="shared" si="0"/>
        <v>90.5</v>
      </c>
      <c r="R61" s="19">
        <v>0</v>
      </c>
      <c r="S61" s="19">
        <v>0</v>
      </c>
      <c r="T61" s="19">
        <v>0</v>
      </c>
      <c r="U61" s="19">
        <v>0</v>
      </c>
      <c r="V61" s="19">
        <v>0</v>
      </c>
      <c r="W61" s="19">
        <v>0</v>
      </c>
      <c r="X61" s="19">
        <v>0</v>
      </c>
      <c r="Y61" s="19">
        <v>0</v>
      </c>
      <c r="Z61" s="19">
        <v>0</v>
      </c>
      <c r="AA61" s="19">
        <v>0</v>
      </c>
      <c r="AB61" s="19">
        <v>0</v>
      </c>
      <c r="AC61" s="19">
        <v>0</v>
      </c>
      <c r="AD61" s="19">
        <v>0</v>
      </c>
      <c r="AE61" s="19">
        <v>0</v>
      </c>
      <c r="AF61" s="19"/>
      <c r="AJ61" s="37" t="s">
        <v>85</v>
      </c>
      <c r="AK61" s="38">
        <v>45352</v>
      </c>
      <c r="AL61" s="39">
        <f t="shared" si="2"/>
        <v>3500414</v>
      </c>
      <c r="AM61" s="39">
        <v>12.2</v>
      </c>
      <c r="AN61" s="40">
        <v>7</v>
      </c>
      <c r="AO61" s="41">
        <f t="shared" si="3"/>
        <v>1563757.53</v>
      </c>
      <c r="AP61" s="42">
        <v>43160</v>
      </c>
      <c r="AR61" s="165"/>
      <c r="AS61" s="165"/>
      <c r="AT61" s="91"/>
      <c r="AU61" s="165"/>
      <c r="AV61" s="165"/>
      <c r="AW61" s="165"/>
      <c r="AX61" s="91"/>
      <c r="AY61" s="165"/>
      <c r="AZ61" s="165"/>
      <c r="BA61" s="165"/>
      <c r="BB61" s="165"/>
      <c r="BC61" s="165"/>
      <c r="BD61" s="165"/>
      <c r="BE61" s="165"/>
      <c r="BF61" s="165"/>
      <c r="BG61" s="165"/>
      <c r="BH61" s="165"/>
      <c r="BI61" s="165"/>
      <c r="BJ61" s="165"/>
      <c r="BK61" s="165"/>
    </row>
    <row r="62" spans="2:63" ht="15">
      <c r="B62" s="19">
        <v>2025</v>
      </c>
      <c r="C62" s="19">
        <v>2664903</v>
      </c>
      <c r="D62" s="19">
        <v>0</v>
      </c>
      <c r="E62" s="19">
        <v>0</v>
      </c>
      <c r="F62" s="19">
        <v>0</v>
      </c>
      <c r="G62" s="19">
        <v>45000</v>
      </c>
      <c r="H62" s="23">
        <v>2619903</v>
      </c>
      <c r="I62" s="118">
        <f t="shared" si="1"/>
        <v>45000</v>
      </c>
      <c r="K62" s="19">
        <v>2025</v>
      </c>
      <c r="L62" s="19">
        <v>0</v>
      </c>
      <c r="M62" s="19">
        <v>128.57</v>
      </c>
      <c r="P62" s="6" t="s">
        <v>10</v>
      </c>
      <c r="Q62" s="16">
        <f t="shared" si="0"/>
        <v>90.5</v>
      </c>
      <c r="R62" s="19">
        <v>0</v>
      </c>
      <c r="S62" s="19">
        <v>0</v>
      </c>
      <c r="T62" s="19">
        <v>0</v>
      </c>
      <c r="U62" s="19">
        <v>7024.841</v>
      </c>
      <c r="V62" s="19">
        <v>0</v>
      </c>
      <c r="W62" s="19">
        <v>0</v>
      </c>
      <c r="X62" s="19">
        <v>0</v>
      </c>
      <c r="Y62" s="19">
        <v>0</v>
      </c>
      <c r="Z62" s="19">
        <v>0</v>
      </c>
      <c r="AA62" s="19">
        <v>0</v>
      </c>
      <c r="AB62" s="19">
        <v>0</v>
      </c>
      <c r="AC62" s="19">
        <v>0</v>
      </c>
      <c r="AD62" s="19">
        <v>0</v>
      </c>
      <c r="AE62" s="19">
        <v>0</v>
      </c>
      <c r="AF62" s="19"/>
      <c r="AJ62" s="37" t="s">
        <v>85</v>
      </c>
      <c r="AK62" s="38">
        <v>45717</v>
      </c>
      <c r="AL62" s="39">
        <f t="shared" si="2"/>
        <v>2619903</v>
      </c>
      <c r="AM62" s="39">
        <v>12.2</v>
      </c>
      <c r="AN62" s="40">
        <v>8</v>
      </c>
      <c r="AO62" s="41">
        <f t="shared" si="3"/>
        <v>1043139.42</v>
      </c>
      <c r="AP62" s="42">
        <v>43160</v>
      </c>
      <c r="AR62" s="165"/>
      <c r="AS62" s="165"/>
      <c r="AT62" s="91"/>
      <c r="AU62" s="165"/>
      <c r="AV62" s="165"/>
      <c r="AW62" s="165"/>
      <c r="AX62" s="91"/>
      <c r="AY62" s="165"/>
      <c r="AZ62" s="165"/>
      <c r="BA62" s="165"/>
      <c r="BB62" s="165"/>
      <c r="BC62" s="165"/>
      <c r="BD62" s="165"/>
      <c r="BE62" s="165"/>
      <c r="BF62" s="165"/>
      <c r="BG62" s="165"/>
      <c r="BH62" s="165"/>
      <c r="BI62" s="165"/>
      <c r="BJ62" s="165"/>
      <c r="BK62" s="165"/>
    </row>
    <row r="63" spans="2:63" ht="15">
      <c r="B63" s="19">
        <v>2026</v>
      </c>
      <c r="C63" s="19">
        <v>567304.9</v>
      </c>
      <c r="D63" s="19">
        <v>0</v>
      </c>
      <c r="E63" s="19">
        <v>0</v>
      </c>
      <c r="F63" s="19">
        <v>0</v>
      </c>
      <c r="G63" s="19">
        <v>45000</v>
      </c>
      <c r="H63" s="23">
        <v>522304.9</v>
      </c>
      <c r="I63" s="118">
        <f t="shared" si="1"/>
        <v>45000</v>
      </c>
      <c r="K63" s="19">
        <v>2026</v>
      </c>
      <c r="L63" s="19">
        <v>0</v>
      </c>
      <c r="M63" s="19"/>
      <c r="P63" s="6" t="s">
        <v>7</v>
      </c>
      <c r="Q63" s="16">
        <f t="shared" si="0"/>
        <v>90.5</v>
      </c>
      <c r="R63" s="19">
        <v>30.1512</v>
      </c>
      <c r="S63" s="19">
        <v>0</v>
      </c>
      <c r="T63" s="19">
        <v>0</v>
      </c>
      <c r="U63" s="19">
        <v>0</v>
      </c>
      <c r="V63" s="19">
        <v>10758.22</v>
      </c>
      <c r="W63" s="19">
        <v>12361.39</v>
      </c>
      <c r="X63" s="19">
        <v>16755.2</v>
      </c>
      <c r="Y63" s="19">
        <v>13197.71</v>
      </c>
      <c r="Z63" s="19">
        <v>2809.53</v>
      </c>
      <c r="AA63" s="19">
        <v>2566.25</v>
      </c>
      <c r="AB63" s="19">
        <v>4106</v>
      </c>
      <c r="AC63" s="19">
        <v>5645.75</v>
      </c>
      <c r="AD63" s="19">
        <v>9546.45</v>
      </c>
      <c r="AE63" s="19">
        <v>1542.83</v>
      </c>
      <c r="AF63" s="19"/>
      <c r="AJ63" s="37" t="s">
        <v>85</v>
      </c>
      <c r="AK63" s="38">
        <v>46082</v>
      </c>
      <c r="AL63" s="39">
        <f t="shared" si="2"/>
        <v>522304.9</v>
      </c>
      <c r="AM63" s="39">
        <v>12.2</v>
      </c>
      <c r="AN63" s="40">
        <v>9</v>
      </c>
      <c r="AO63" s="41">
        <f t="shared" si="3"/>
        <v>185348.21</v>
      </c>
      <c r="AP63" s="42">
        <v>43160</v>
      </c>
      <c r="AR63" s="165"/>
      <c r="AS63" s="165"/>
      <c r="AT63" s="91"/>
      <c r="AU63" s="165"/>
      <c r="AV63" s="165"/>
      <c r="AW63" s="165"/>
      <c r="AX63" s="91"/>
      <c r="AY63" s="165"/>
      <c r="AZ63" s="165"/>
      <c r="BA63" s="165"/>
      <c r="BB63" s="165"/>
      <c r="BC63" s="165"/>
      <c r="BD63" s="165"/>
      <c r="BE63" s="165"/>
      <c r="BF63" s="165"/>
      <c r="BG63" s="165"/>
      <c r="BH63" s="165"/>
      <c r="BI63" s="165"/>
      <c r="BJ63" s="165"/>
      <c r="BK63" s="165"/>
    </row>
    <row r="64" spans="2:63" ht="15">
      <c r="B64" s="19">
        <v>2027</v>
      </c>
      <c r="C64" s="19">
        <v>518181.3</v>
      </c>
      <c r="D64" s="19">
        <v>0</v>
      </c>
      <c r="E64" s="19">
        <v>0</v>
      </c>
      <c r="F64" s="19">
        <v>0</v>
      </c>
      <c r="G64" s="19">
        <v>45000</v>
      </c>
      <c r="H64" s="23">
        <v>473181.3</v>
      </c>
      <c r="I64" s="118">
        <f t="shared" si="1"/>
        <v>45000</v>
      </c>
      <c r="K64" s="19">
        <v>2027</v>
      </c>
      <c r="L64" s="19">
        <v>0</v>
      </c>
      <c r="M64" s="19">
        <v>25</v>
      </c>
      <c r="P64" s="6" t="s">
        <v>18</v>
      </c>
      <c r="Q64" s="16">
        <f t="shared" si="0"/>
        <v>40.5</v>
      </c>
      <c r="R64" s="19">
        <v>0</v>
      </c>
      <c r="S64" s="19">
        <v>0</v>
      </c>
      <c r="T64" s="19">
        <v>0</v>
      </c>
      <c r="U64" s="19">
        <v>0</v>
      </c>
      <c r="V64" s="19">
        <v>0</v>
      </c>
      <c r="W64" s="19">
        <v>0</v>
      </c>
      <c r="X64" s="19">
        <v>0</v>
      </c>
      <c r="Y64" s="19">
        <v>0</v>
      </c>
      <c r="Z64" s="19">
        <v>0</v>
      </c>
      <c r="AA64" s="19">
        <v>0</v>
      </c>
      <c r="AB64" s="19">
        <v>0</v>
      </c>
      <c r="AC64" s="19">
        <v>0</v>
      </c>
      <c r="AD64" s="19">
        <v>0</v>
      </c>
      <c r="AE64" s="19">
        <v>0</v>
      </c>
      <c r="AF64" s="19"/>
      <c r="AJ64" s="37" t="s">
        <v>85</v>
      </c>
      <c r="AK64" s="38">
        <v>46447</v>
      </c>
      <c r="AL64" s="39">
        <f t="shared" si="2"/>
        <v>473181.3</v>
      </c>
      <c r="AM64" s="39">
        <v>12.2</v>
      </c>
      <c r="AN64" s="40">
        <v>10</v>
      </c>
      <c r="AO64" s="41">
        <f t="shared" si="3"/>
        <v>149657.68</v>
      </c>
      <c r="AP64" s="42">
        <v>43160</v>
      </c>
      <c r="AR64" s="165"/>
      <c r="AS64" s="165"/>
      <c r="AT64" s="91"/>
      <c r="AU64" s="165"/>
      <c r="AV64" s="165"/>
      <c r="AW64" s="165"/>
      <c r="AX64" s="91"/>
      <c r="AY64" s="165"/>
      <c r="AZ64" s="165"/>
      <c r="BA64" s="165"/>
      <c r="BB64" s="165"/>
      <c r="BC64" s="165"/>
      <c r="BD64" s="165"/>
      <c r="BE64" s="165"/>
      <c r="BF64" s="165"/>
      <c r="BG64" s="165"/>
      <c r="BH64" s="165"/>
      <c r="BI64" s="165"/>
      <c r="BJ64" s="165"/>
      <c r="BK64" s="165"/>
    </row>
    <row r="65" spans="2:63" ht="15">
      <c r="B65" s="19">
        <v>2028</v>
      </c>
      <c r="C65" s="19">
        <v>829090.2</v>
      </c>
      <c r="D65" s="19">
        <v>0</v>
      </c>
      <c r="E65" s="19">
        <v>0</v>
      </c>
      <c r="F65" s="19">
        <v>0</v>
      </c>
      <c r="G65" s="19">
        <v>45000</v>
      </c>
      <c r="H65" s="23">
        <v>784090.2</v>
      </c>
      <c r="I65" s="118">
        <f t="shared" si="1"/>
        <v>45000</v>
      </c>
      <c r="K65" s="19">
        <v>2028</v>
      </c>
      <c r="L65" s="19">
        <v>0</v>
      </c>
      <c r="M65" s="19">
        <v>40</v>
      </c>
      <c r="P65" s="6" t="s">
        <v>11</v>
      </c>
      <c r="Q65" s="16">
        <f t="shared" si="0"/>
        <v>40.5</v>
      </c>
      <c r="R65" s="19">
        <v>0</v>
      </c>
      <c r="S65" s="19">
        <v>0</v>
      </c>
      <c r="T65" s="19">
        <v>0</v>
      </c>
      <c r="U65" s="19">
        <v>17660.44</v>
      </c>
      <c r="V65" s="19">
        <v>0</v>
      </c>
      <c r="W65" s="19">
        <v>0</v>
      </c>
      <c r="X65" s="19">
        <v>0</v>
      </c>
      <c r="Y65" s="19">
        <v>0</v>
      </c>
      <c r="Z65" s="19">
        <v>0</v>
      </c>
      <c r="AA65" s="19">
        <v>0</v>
      </c>
      <c r="AB65" s="19">
        <v>0</v>
      </c>
      <c r="AC65" s="19">
        <v>0</v>
      </c>
      <c r="AD65" s="19">
        <v>0</v>
      </c>
      <c r="AE65" s="19">
        <v>0</v>
      </c>
      <c r="AF65" s="19"/>
      <c r="AJ65" s="37" t="s">
        <v>85</v>
      </c>
      <c r="AK65" s="38">
        <v>46813</v>
      </c>
      <c r="AL65" s="39">
        <f t="shared" si="2"/>
        <v>784090.2</v>
      </c>
      <c r="AM65" s="39">
        <v>12.2</v>
      </c>
      <c r="AN65" s="40">
        <v>11</v>
      </c>
      <c r="AO65" s="41">
        <f t="shared" si="3"/>
        <v>221026.63</v>
      </c>
      <c r="AP65" s="42">
        <v>43160</v>
      </c>
      <c r="AR65" s="165"/>
      <c r="AS65" s="165"/>
      <c r="AT65" s="91"/>
      <c r="AU65" s="165"/>
      <c r="AV65" s="165"/>
      <c r="AW65" s="165"/>
      <c r="AX65" s="91"/>
      <c r="AY65" s="165"/>
      <c r="AZ65" s="165"/>
      <c r="BA65" s="165"/>
      <c r="BB65" s="165"/>
      <c r="BC65" s="165"/>
      <c r="BD65" s="165"/>
      <c r="BE65" s="165"/>
      <c r="BF65" s="165"/>
      <c r="BG65" s="165"/>
      <c r="BH65" s="165"/>
      <c r="BI65" s="165"/>
      <c r="BJ65" s="165"/>
      <c r="BK65" s="165"/>
    </row>
    <row r="66" spans="2:63" ht="15">
      <c r="B66" s="19">
        <v>2029</v>
      </c>
      <c r="C66" s="19">
        <v>1139999</v>
      </c>
      <c r="D66" s="19">
        <v>0</v>
      </c>
      <c r="E66" s="19">
        <v>0</v>
      </c>
      <c r="F66" s="19">
        <v>0</v>
      </c>
      <c r="G66" s="19">
        <v>45000</v>
      </c>
      <c r="H66" s="23">
        <v>1094999</v>
      </c>
      <c r="I66" s="118">
        <f t="shared" si="1"/>
        <v>45000</v>
      </c>
      <c r="K66" s="19">
        <v>2029</v>
      </c>
      <c r="L66" s="19">
        <v>0</v>
      </c>
      <c r="M66" s="19">
        <v>55</v>
      </c>
      <c r="P66" s="6" t="s">
        <v>8</v>
      </c>
      <c r="Q66" s="16">
        <f t="shared" si="0"/>
        <v>40.5</v>
      </c>
      <c r="R66" s="19">
        <v>7864.817</v>
      </c>
      <c r="S66" s="19">
        <v>514.0086</v>
      </c>
      <c r="T66" s="19">
        <v>469.5</v>
      </c>
      <c r="U66" s="19">
        <v>751.2</v>
      </c>
      <c r="V66" s="19">
        <v>32762.350000000002</v>
      </c>
      <c r="W66" s="19">
        <v>56982</v>
      </c>
      <c r="X66" s="19">
        <v>41775.633400000006</v>
      </c>
      <c r="Y66" s="19">
        <v>29973.52</v>
      </c>
      <c r="Z66" s="19">
        <v>6380.768</v>
      </c>
      <c r="AA66" s="19">
        <v>5828.25</v>
      </c>
      <c r="AB66" s="19">
        <v>9325.2</v>
      </c>
      <c r="AC66" s="19">
        <v>12822.15</v>
      </c>
      <c r="AD66" s="19">
        <v>21681.09</v>
      </c>
      <c r="AE66" s="19">
        <v>3503.944</v>
      </c>
      <c r="AF66" s="19"/>
      <c r="AJ66" s="37" t="s">
        <v>85</v>
      </c>
      <c r="AK66" s="38">
        <v>47178</v>
      </c>
      <c r="AL66" s="39">
        <f t="shared" si="2"/>
        <v>1094999</v>
      </c>
      <c r="AM66" s="39">
        <v>12.2</v>
      </c>
      <c r="AN66" s="40">
        <v>12</v>
      </c>
      <c r="AO66" s="41">
        <f t="shared" si="3"/>
        <v>275105.61</v>
      </c>
      <c r="AP66" s="42">
        <v>43160</v>
      </c>
      <c r="AR66" s="165"/>
      <c r="AS66" s="165"/>
      <c r="AT66" s="91"/>
      <c r="AU66" s="165"/>
      <c r="AV66" s="165"/>
      <c r="AW66" s="165"/>
      <c r="AX66" s="91"/>
      <c r="AY66" s="165"/>
      <c r="AZ66" s="165"/>
      <c r="BA66" s="165"/>
      <c r="BB66" s="165"/>
      <c r="BC66" s="165"/>
      <c r="BD66" s="165"/>
      <c r="BE66" s="165"/>
      <c r="BF66" s="165"/>
      <c r="BG66" s="165"/>
      <c r="BH66" s="165"/>
      <c r="BI66" s="165"/>
      <c r="BJ66" s="165"/>
      <c r="BK66" s="165"/>
    </row>
    <row r="67" spans="2:63" ht="15">
      <c r="B67" s="19">
        <v>2030</v>
      </c>
      <c r="C67" s="19">
        <v>1927635</v>
      </c>
      <c r="D67" s="19">
        <v>0</v>
      </c>
      <c r="E67" s="19">
        <v>0</v>
      </c>
      <c r="F67" s="19">
        <v>0</v>
      </c>
      <c r="G67" s="19">
        <v>45000</v>
      </c>
      <c r="H67" s="23">
        <v>1882635</v>
      </c>
      <c r="I67" s="118">
        <f t="shared" si="1"/>
        <v>45000</v>
      </c>
      <c r="K67" s="19">
        <v>2030</v>
      </c>
      <c r="L67" s="19">
        <v>0</v>
      </c>
      <c r="M67" s="19">
        <v>93</v>
      </c>
      <c r="P67" s="6" t="s">
        <v>19</v>
      </c>
      <c r="Q67" s="16">
        <f t="shared" si="0"/>
        <v>18.7</v>
      </c>
      <c r="R67" s="19">
        <v>0</v>
      </c>
      <c r="S67" s="19">
        <v>0</v>
      </c>
      <c r="T67" s="19">
        <v>0</v>
      </c>
      <c r="U67" s="19">
        <v>0</v>
      </c>
      <c r="V67" s="19">
        <v>0</v>
      </c>
      <c r="W67" s="19">
        <v>0</v>
      </c>
      <c r="X67" s="19">
        <v>0</v>
      </c>
      <c r="Y67" s="19">
        <v>0</v>
      </c>
      <c r="Z67" s="19">
        <v>0</v>
      </c>
      <c r="AA67" s="19">
        <v>0</v>
      </c>
      <c r="AB67" s="19">
        <v>0</v>
      </c>
      <c r="AC67" s="19">
        <v>0</v>
      </c>
      <c r="AD67" s="19">
        <v>0</v>
      </c>
      <c r="AE67" s="19">
        <v>0</v>
      </c>
      <c r="AF67" s="19"/>
      <c r="AJ67" s="37" t="s">
        <v>85</v>
      </c>
      <c r="AK67" s="38">
        <v>47543</v>
      </c>
      <c r="AL67" s="39">
        <f t="shared" si="2"/>
        <v>1882635</v>
      </c>
      <c r="AM67" s="39">
        <v>12.2</v>
      </c>
      <c r="AN67" s="40">
        <v>13</v>
      </c>
      <c r="AO67" s="41">
        <f t="shared" si="3"/>
        <v>421559.6</v>
      </c>
      <c r="AP67" s="42">
        <v>43160</v>
      </c>
      <c r="AR67" s="165"/>
      <c r="AS67" s="165"/>
      <c r="AT67" s="91"/>
      <c r="AU67" s="165"/>
      <c r="AV67" s="165"/>
      <c r="AW67" s="165"/>
      <c r="AX67" s="91"/>
      <c r="AY67" s="165"/>
      <c r="AZ67" s="165"/>
      <c r="BA67" s="165"/>
      <c r="BB67" s="165"/>
      <c r="BC67" s="165"/>
      <c r="BD67" s="165"/>
      <c r="BE67" s="165"/>
      <c r="BF67" s="165"/>
      <c r="BG67" s="165"/>
      <c r="BH67" s="165"/>
      <c r="BI67" s="165"/>
      <c r="BJ67" s="165"/>
      <c r="BK67" s="165"/>
    </row>
    <row r="68" spans="2:63" ht="15">
      <c r="B68" s="19">
        <v>2031</v>
      </c>
      <c r="C68" s="19">
        <v>311530.6</v>
      </c>
      <c r="D68" s="19">
        <v>0</v>
      </c>
      <c r="E68" s="19">
        <v>0</v>
      </c>
      <c r="F68" s="19">
        <v>0</v>
      </c>
      <c r="G68" s="19">
        <v>45000</v>
      </c>
      <c r="H68" s="23">
        <v>266530.6</v>
      </c>
      <c r="I68" s="118">
        <f t="shared" si="1"/>
        <v>45000</v>
      </c>
      <c r="K68" s="19">
        <v>2031</v>
      </c>
      <c r="L68" s="19">
        <v>0</v>
      </c>
      <c r="M68" s="19">
        <v>15.03</v>
      </c>
      <c r="P68" s="6" t="s">
        <v>12</v>
      </c>
      <c r="Q68" s="16">
        <f t="shared" si="0"/>
        <v>18.7</v>
      </c>
      <c r="R68" s="19">
        <v>0</v>
      </c>
      <c r="S68" s="19">
        <v>0</v>
      </c>
      <c r="T68" s="19">
        <v>0</v>
      </c>
      <c r="U68" s="19">
        <v>9633.814</v>
      </c>
      <c r="V68" s="19">
        <v>0</v>
      </c>
      <c r="W68" s="19">
        <v>0</v>
      </c>
      <c r="X68" s="19">
        <v>0</v>
      </c>
      <c r="Y68" s="19">
        <v>0</v>
      </c>
      <c r="Z68" s="19">
        <v>0</v>
      </c>
      <c r="AA68" s="19">
        <v>0</v>
      </c>
      <c r="AB68" s="19">
        <v>0</v>
      </c>
      <c r="AC68" s="19">
        <v>0</v>
      </c>
      <c r="AD68" s="19">
        <v>0</v>
      </c>
      <c r="AE68" s="19">
        <v>0</v>
      </c>
      <c r="AF68" s="19"/>
      <c r="AJ68" s="37" t="s">
        <v>85</v>
      </c>
      <c r="AK68" s="38">
        <v>47908</v>
      </c>
      <c r="AL68" s="39">
        <f t="shared" si="2"/>
        <v>266530.6</v>
      </c>
      <c r="AM68" s="39">
        <v>12.2</v>
      </c>
      <c r="AN68" s="40">
        <v>14</v>
      </c>
      <c r="AO68" s="41">
        <f t="shared" si="3"/>
        <v>53192.09</v>
      </c>
      <c r="AP68" s="42">
        <v>43160</v>
      </c>
      <c r="AR68" s="165"/>
      <c r="AS68" s="165"/>
      <c r="AT68" s="91"/>
      <c r="AU68" s="165"/>
      <c r="AV68" s="165"/>
      <c r="AW68" s="165"/>
      <c r="AX68" s="91"/>
      <c r="AY68" s="165"/>
      <c r="AZ68" s="165"/>
      <c r="BA68" s="165"/>
      <c r="BB68" s="165"/>
      <c r="BC68" s="165"/>
      <c r="BD68" s="165"/>
      <c r="BE68" s="165"/>
      <c r="BF68" s="165"/>
      <c r="BG68" s="165"/>
      <c r="BH68" s="165"/>
      <c r="BI68" s="165"/>
      <c r="BJ68" s="165"/>
      <c r="BK68" s="165"/>
    </row>
    <row r="69" spans="2:63" ht="15">
      <c r="B69" s="19"/>
      <c r="C69" s="19"/>
      <c r="D69" s="19"/>
      <c r="E69" s="19"/>
      <c r="F69" s="19"/>
      <c r="G69" s="19"/>
      <c r="H69" s="28"/>
      <c r="K69" s="19"/>
      <c r="L69" s="19"/>
      <c r="M69" s="2">
        <f>SUM(M55:M68)</f>
        <v>853.22</v>
      </c>
      <c r="P69" s="6" t="s">
        <v>9</v>
      </c>
      <c r="Q69" s="16">
        <f t="shared" si="0"/>
        <v>18.7</v>
      </c>
      <c r="R69" s="19">
        <v>26960.61</v>
      </c>
      <c r="S69" s="19">
        <v>2371.884</v>
      </c>
      <c r="T69" s="19">
        <v>2166.5</v>
      </c>
      <c r="U69" s="19">
        <v>3466.4</v>
      </c>
      <c r="V69" s="19">
        <v>20408.18</v>
      </c>
      <c r="W69" s="19">
        <v>38531.84</v>
      </c>
      <c r="X69" s="19">
        <v>20436.1</v>
      </c>
      <c r="Y69" s="19">
        <v>13720.99</v>
      </c>
      <c r="Z69" s="19">
        <v>2920.926</v>
      </c>
      <c r="AA69" s="19">
        <v>2668</v>
      </c>
      <c r="AB69" s="19">
        <v>4268.8</v>
      </c>
      <c r="AC69" s="19">
        <v>5869.6</v>
      </c>
      <c r="AD69" s="19">
        <v>9924.96</v>
      </c>
      <c r="AE69" s="19">
        <v>1604.002</v>
      </c>
      <c r="AF69" s="19"/>
      <c r="AJ69" s="37" t="s">
        <v>85</v>
      </c>
      <c r="AK69" s="38">
        <v>48274</v>
      </c>
      <c r="AL69" s="39">
        <f t="shared" si="2"/>
        <v>0</v>
      </c>
      <c r="AM69" s="39">
        <v>12.2</v>
      </c>
      <c r="AN69" s="40">
        <v>15</v>
      </c>
      <c r="AO69" s="41">
        <f t="shared" si="3"/>
        <v>0</v>
      </c>
      <c r="AP69" s="42">
        <v>43160</v>
      </c>
      <c r="AR69" s="165"/>
      <c r="AS69" s="165"/>
      <c r="AT69" s="91"/>
      <c r="AU69" s="165"/>
      <c r="AV69" s="165"/>
      <c r="AW69" s="165"/>
      <c r="AX69" s="91"/>
      <c r="AY69" s="165"/>
      <c r="AZ69" s="165"/>
      <c r="BA69" s="165"/>
      <c r="BB69" s="165"/>
      <c r="BC69" s="165"/>
      <c r="BD69" s="165"/>
      <c r="BE69" s="165"/>
      <c r="BF69" s="165"/>
      <c r="BG69" s="165"/>
      <c r="BH69" s="165"/>
      <c r="BI69" s="165"/>
      <c r="BJ69" s="165"/>
      <c r="BK69" s="165"/>
    </row>
    <row r="70" spans="2:63" ht="15">
      <c r="B70" s="6"/>
      <c r="C70" s="6"/>
      <c r="D70" s="6"/>
      <c r="E70" s="6"/>
      <c r="F70" s="6"/>
      <c r="G70" s="6"/>
      <c r="H70" s="6"/>
      <c r="R70" s="2">
        <f>SUMPRODUCT($Q$55:$Q$69,R55:R69)</f>
        <v>825417.1791000001</v>
      </c>
      <c r="S70" s="2">
        <f aca="true" t="shared" si="4" ref="S70:AE70">SUMPRODUCT($Q$55:$Q$69,S55:S69)</f>
        <v>65171.5791</v>
      </c>
      <c r="T70" s="2">
        <f t="shared" si="4"/>
        <v>59528.299999999996</v>
      </c>
      <c r="U70" s="2">
        <f t="shared" si="4"/>
        <v>1626393.5323</v>
      </c>
      <c r="V70" s="2">
        <f t="shared" si="4"/>
        <v>2682127.051</v>
      </c>
      <c r="W70" s="2">
        <f t="shared" si="4"/>
        <v>4147022.2029999997</v>
      </c>
      <c r="X70" s="2">
        <f t="shared" si="4"/>
        <v>3590413.8227</v>
      </c>
      <c r="Y70" s="2">
        <f t="shared" si="4"/>
        <v>2664902.8279999997</v>
      </c>
      <c r="Z70" s="2">
        <f t="shared" si="4"/>
        <v>567304.8852</v>
      </c>
      <c r="AA70" s="2">
        <f t="shared" si="4"/>
        <v>518181.35</v>
      </c>
      <c r="AB70" s="2">
        <f t="shared" si="4"/>
        <v>829090.1600000001</v>
      </c>
      <c r="AC70" s="2">
        <f t="shared" si="4"/>
        <v>1139998.97</v>
      </c>
      <c r="AD70" s="2">
        <f t="shared" si="4"/>
        <v>1927634.622</v>
      </c>
      <c r="AE70" s="2">
        <f t="shared" si="4"/>
        <v>311530.68439999997</v>
      </c>
      <c r="AF70" s="2"/>
      <c r="AJ70" s="37" t="s">
        <v>85</v>
      </c>
      <c r="AK70" s="38">
        <v>48639</v>
      </c>
      <c r="AL70" s="39">
        <f t="shared" si="2"/>
        <v>0</v>
      </c>
      <c r="AM70" s="39">
        <v>12.2</v>
      </c>
      <c r="AN70" s="40">
        <v>16</v>
      </c>
      <c r="AO70" s="41">
        <f t="shared" si="3"/>
        <v>0</v>
      </c>
      <c r="AP70" s="42">
        <v>43160</v>
      </c>
      <c r="AR70" s="165"/>
      <c r="AS70" s="165"/>
      <c r="AT70" s="91"/>
      <c r="AU70" s="165"/>
      <c r="AV70" s="165"/>
      <c r="AW70" s="165"/>
      <c r="AX70" s="91"/>
      <c r="AY70" s="165"/>
      <c r="AZ70" s="165"/>
      <c r="BA70" s="165"/>
      <c r="BB70" s="165"/>
      <c r="BC70" s="165"/>
      <c r="BD70" s="165"/>
      <c r="BE70" s="165"/>
      <c r="BF70" s="165"/>
      <c r="BG70" s="165"/>
      <c r="BH70" s="165"/>
      <c r="BI70" s="165"/>
      <c r="BJ70" s="165"/>
      <c r="BK70" s="165"/>
    </row>
    <row r="71" spans="2:63" ht="15.75" thickBot="1">
      <c r="B71" s="6"/>
      <c r="C71" s="6"/>
      <c r="D71" s="6"/>
      <c r="E71" s="6"/>
      <c r="F71" s="6"/>
      <c r="G71" s="6"/>
      <c r="H71" s="6"/>
      <c r="AJ71" s="43" t="s">
        <v>85</v>
      </c>
      <c r="AK71" s="38">
        <v>49004</v>
      </c>
      <c r="AL71" s="39">
        <f t="shared" si="2"/>
        <v>0</v>
      </c>
      <c r="AM71" s="39">
        <v>12.2</v>
      </c>
      <c r="AN71" s="40">
        <v>17</v>
      </c>
      <c r="AO71" s="41">
        <f t="shared" si="3"/>
        <v>0</v>
      </c>
      <c r="AP71" s="42">
        <v>43160</v>
      </c>
      <c r="AR71" s="165"/>
      <c r="AS71" s="165"/>
      <c r="AT71" s="91"/>
      <c r="AU71" s="165"/>
      <c r="AV71" s="165"/>
      <c r="AW71" s="165"/>
      <c r="AX71" s="91"/>
      <c r="AY71" s="165"/>
      <c r="AZ71" s="165"/>
      <c r="BA71" s="165"/>
      <c r="BB71" s="165"/>
      <c r="BC71" s="165"/>
      <c r="BD71" s="165"/>
      <c r="BE71" s="165"/>
      <c r="BF71" s="165"/>
      <c r="BG71" s="165"/>
      <c r="BH71" s="165"/>
      <c r="BI71" s="165"/>
      <c r="BJ71" s="165"/>
      <c r="BK71" s="165"/>
    </row>
    <row r="72" spans="2:63" ht="15.75" thickTop="1">
      <c r="B72" s="6"/>
      <c r="C72" s="6"/>
      <c r="D72" s="6"/>
      <c r="E72" s="6"/>
      <c r="F72" s="6"/>
      <c r="G72" s="6"/>
      <c r="H72" s="6"/>
      <c r="AK72" s="38"/>
      <c r="AL72" s="39">
        <f>SUM(AL55:AL71)</f>
        <v>19968984.32</v>
      </c>
      <c r="AN72" s="40"/>
      <c r="AO72" s="49">
        <f>SUM(AO55:AO71)</f>
        <v>8951891.839999998</v>
      </c>
      <c r="AR72" s="165"/>
      <c r="AS72" s="165"/>
      <c r="AT72" s="47"/>
      <c r="AU72" s="165"/>
      <c r="AV72" s="165"/>
      <c r="AW72" s="165"/>
      <c r="AX72" s="165"/>
      <c r="AY72" s="165"/>
      <c r="AZ72" s="165"/>
      <c r="BA72" s="165"/>
      <c r="BB72" s="165"/>
      <c r="BC72" s="165"/>
      <c r="BD72" s="165"/>
      <c r="BE72" s="165"/>
      <c r="BF72" s="165"/>
      <c r="BG72" s="165"/>
      <c r="BH72" s="165"/>
      <c r="BI72" s="165"/>
      <c r="BJ72" s="165"/>
      <c r="BK72" s="165"/>
    </row>
    <row r="73" spans="2:63" ht="15">
      <c r="B73" s="6"/>
      <c r="C73" s="6"/>
      <c r="D73" s="6"/>
      <c r="E73" s="6"/>
      <c r="F73" s="6"/>
      <c r="G73" s="6"/>
      <c r="H73" s="6"/>
      <c r="AL73" s="48">
        <f>SUM(H55:H68)</f>
        <v>19968984.32</v>
      </c>
      <c r="AN73" s="40"/>
      <c r="AR73" s="165"/>
      <c r="AS73" s="165"/>
      <c r="AT73" s="165"/>
      <c r="AU73" s="165"/>
      <c r="AV73" s="165"/>
      <c r="AW73" s="165"/>
      <c r="AX73" s="165"/>
      <c r="AY73" s="165"/>
      <c r="AZ73" s="165"/>
      <c r="BA73" s="165"/>
      <c r="BB73" s="165"/>
      <c r="BC73" s="165"/>
      <c r="BD73" s="165"/>
      <c r="BE73" s="165"/>
      <c r="BF73" s="165"/>
      <c r="BG73" s="165"/>
      <c r="BH73" s="165"/>
      <c r="BI73" s="165"/>
      <c r="BJ73" s="165"/>
      <c r="BK73" s="165"/>
    </row>
    <row r="74" spans="2:63" ht="15">
      <c r="B74" s="6"/>
      <c r="C74" s="6"/>
      <c r="D74" s="6"/>
      <c r="E74" s="6"/>
      <c r="F74" s="6"/>
      <c r="G74" s="6"/>
      <c r="H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L74" s="46">
        <f>AL72-AL73</f>
        <v>0</v>
      </c>
      <c r="AN74" s="40"/>
      <c r="AO74" s="46">
        <f>D41</f>
        <v>8951891.833567793</v>
      </c>
      <c r="AR74" s="165"/>
      <c r="AS74" s="165"/>
      <c r="AT74" s="165"/>
      <c r="AU74" s="165"/>
      <c r="AV74" s="165"/>
      <c r="AW74" s="165"/>
      <c r="AX74" s="165"/>
      <c r="AY74" s="165"/>
      <c r="AZ74" s="165"/>
      <c r="BA74" s="165"/>
      <c r="BB74" s="165"/>
      <c r="BC74" s="165"/>
      <c r="BD74" s="165"/>
      <c r="BE74" s="165"/>
      <c r="BF74" s="165"/>
      <c r="BG74" s="165"/>
      <c r="BH74" s="165"/>
      <c r="BI74" s="165"/>
      <c r="BJ74" s="165"/>
      <c r="BK74" s="165"/>
    </row>
    <row r="75" spans="40:63" ht="15">
      <c r="AN75" s="40"/>
      <c r="AR75" s="165"/>
      <c r="AS75" s="165"/>
      <c r="AT75" s="165"/>
      <c r="AU75" s="165"/>
      <c r="AV75" s="165"/>
      <c r="AW75" s="165"/>
      <c r="AX75" s="165"/>
      <c r="AY75" s="165"/>
      <c r="AZ75" s="165"/>
      <c r="BA75" s="165"/>
      <c r="BB75" s="165"/>
      <c r="BC75" s="165"/>
      <c r="BD75" s="165"/>
      <c r="BE75" s="165"/>
      <c r="BF75" s="165"/>
      <c r="BG75" s="165"/>
      <c r="BH75" s="165"/>
      <c r="BI75" s="165"/>
      <c r="BJ75" s="165"/>
      <c r="BK75" s="165"/>
    </row>
    <row r="76" spans="40:63" ht="15">
      <c r="AN76" s="40"/>
      <c r="AR76" s="165"/>
      <c r="AS76" s="165"/>
      <c r="AT76" s="165"/>
      <c r="AU76" s="165"/>
      <c r="AV76" s="165"/>
      <c r="AW76" s="165"/>
      <c r="AX76" s="165"/>
      <c r="AY76" s="165"/>
      <c r="AZ76" s="165"/>
      <c r="BA76" s="165"/>
      <c r="BB76" s="165"/>
      <c r="BC76" s="165"/>
      <c r="BD76" s="165"/>
      <c r="BE76" s="165"/>
      <c r="BF76" s="165"/>
      <c r="BG76" s="165"/>
      <c r="BH76" s="165"/>
      <c r="BI76" s="165"/>
      <c r="BJ76" s="165"/>
      <c r="BK76" s="165"/>
    </row>
    <row r="77" spans="40:63" ht="15">
      <c r="AN77" s="40"/>
      <c r="AR77" s="165"/>
      <c r="AS77" s="165"/>
      <c r="AT77" s="165"/>
      <c r="AU77" s="165"/>
      <c r="AV77" s="165"/>
      <c r="AW77" s="165"/>
      <c r="AX77" s="165"/>
      <c r="AY77" s="165"/>
      <c r="AZ77" s="165"/>
      <c r="BA77" s="165"/>
      <c r="BB77" s="165"/>
      <c r="BC77" s="165"/>
      <c r="BD77" s="165"/>
      <c r="BE77" s="165"/>
      <c r="BF77" s="165"/>
      <c r="BG77" s="165"/>
      <c r="BH77" s="165"/>
      <c r="BI77" s="165"/>
      <c r="BJ77" s="165"/>
      <c r="BK77" s="165"/>
    </row>
    <row r="78" spans="40:63" ht="15">
      <c r="AN78" s="40"/>
      <c r="AR78" s="165"/>
      <c r="AS78" s="165"/>
      <c r="AT78" s="165"/>
      <c r="AU78" s="165"/>
      <c r="AV78" s="165"/>
      <c r="AW78" s="165"/>
      <c r="AX78" s="165"/>
      <c r="AY78" s="165"/>
      <c r="AZ78" s="165"/>
      <c r="BA78" s="165"/>
      <c r="BB78" s="165"/>
      <c r="BC78" s="165"/>
      <c r="BD78" s="165"/>
      <c r="BE78" s="165"/>
      <c r="BF78" s="165"/>
      <c r="BG78" s="165"/>
      <c r="BH78" s="165"/>
      <c r="BI78" s="165"/>
      <c r="BJ78" s="165"/>
      <c r="BK78" s="165"/>
    </row>
    <row r="79" spans="40:63" ht="15">
      <c r="AN79" s="40"/>
      <c r="AR79" s="165"/>
      <c r="AS79" s="165"/>
      <c r="AT79" s="165"/>
      <c r="AU79" s="165"/>
      <c r="AV79" s="165"/>
      <c r="AW79" s="165"/>
      <c r="AX79" s="165"/>
      <c r="AY79" s="165"/>
      <c r="AZ79" s="165"/>
      <c r="BA79" s="165"/>
      <c r="BB79" s="165"/>
      <c r="BC79" s="165"/>
      <c r="BD79" s="165"/>
      <c r="BE79" s="165"/>
      <c r="BF79" s="165"/>
      <c r="BG79" s="165"/>
      <c r="BH79" s="165"/>
      <c r="BI79" s="165"/>
      <c r="BJ79" s="165"/>
      <c r="BK79" s="165"/>
    </row>
    <row r="80" spans="44:63" ht="15">
      <c r="AR80" s="165"/>
      <c r="AS80" s="165"/>
      <c r="AT80" s="165"/>
      <c r="AU80" s="165"/>
      <c r="AV80" s="165"/>
      <c r="AW80" s="165"/>
      <c r="AX80" s="165"/>
      <c r="AY80" s="165"/>
      <c r="AZ80" s="165"/>
      <c r="BA80" s="165"/>
      <c r="BB80" s="165"/>
      <c r="BC80" s="165"/>
      <c r="BD80" s="165"/>
      <c r="BE80" s="165"/>
      <c r="BF80" s="165"/>
      <c r="BG80" s="165"/>
      <c r="BH80" s="165"/>
      <c r="BI80" s="165"/>
      <c r="BJ80" s="165"/>
      <c r="BK80" s="165"/>
    </row>
    <row r="81" spans="44:63" ht="15">
      <c r="AR81" s="165"/>
      <c r="AS81" s="165"/>
      <c r="AT81" s="165"/>
      <c r="AU81" s="165"/>
      <c r="AV81" s="165"/>
      <c r="AW81" s="165"/>
      <c r="AX81" s="165"/>
      <c r="AY81" s="165"/>
      <c r="AZ81" s="165"/>
      <c r="BA81" s="165"/>
      <c r="BB81" s="165"/>
      <c r="BC81" s="165"/>
      <c r="BD81" s="165"/>
      <c r="BE81" s="165"/>
      <c r="BF81" s="165"/>
      <c r="BG81" s="165"/>
      <c r="BH81" s="165"/>
      <c r="BI81" s="165"/>
      <c r="BJ81" s="165"/>
      <c r="BK81" s="165"/>
    </row>
    <row r="82" spans="44:63" ht="15">
      <c r="AR82" s="165"/>
      <c r="AS82" s="165"/>
      <c r="AT82" s="165"/>
      <c r="AU82" s="165"/>
      <c r="AV82" s="165"/>
      <c r="AW82" s="165"/>
      <c r="AX82" s="165"/>
      <c r="AY82" s="165"/>
      <c r="AZ82" s="165"/>
      <c r="BA82" s="165"/>
      <c r="BB82" s="165"/>
      <c r="BC82" s="165"/>
      <c r="BD82" s="165"/>
      <c r="BE82" s="165"/>
      <c r="BF82" s="165"/>
      <c r="BG82" s="165"/>
      <c r="BH82" s="165"/>
      <c r="BI82" s="165"/>
      <c r="BJ82" s="165"/>
      <c r="BK82" s="165"/>
    </row>
    <row r="83" spans="1:63" ht="15.75" thickBot="1">
      <c r="A83" s="2" t="s">
        <v>60</v>
      </c>
      <c r="K83" s="2" t="s">
        <v>73</v>
      </c>
      <c r="P83" s="2" t="s">
        <v>69</v>
      </c>
      <c r="AJ83" s="1" t="s">
        <v>43</v>
      </c>
      <c r="AR83" s="165"/>
      <c r="AS83" s="165"/>
      <c r="AT83" s="165"/>
      <c r="AU83" s="165"/>
      <c r="AV83" s="165"/>
      <c r="AW83" s="165"/>
      <c r="AX83" s="165"/>
      <c r="AY83" s="165"/>
      <c r="AZ83" s="165"/>
      <c r="BA83" s="165"/>
      <c r="BB83" s="165"/>
      <c r="BC83" s="165"/>
      <c r="BD83" s="165"/>
      <c r="BE83" s="165"/>
      <c r="BF83" s="165"/>
      <c r="BG83" s="165"/>
      <c r="BH83" s="165"/>
      <c r="BI83" s="165"/>
      <c r="BJ83" s="165"/>
      <c r="BK83" s="165"/>
    </row>
    <row r="84" spans="1:63" ht="16.5" thickBot="1" thickTop="1">
      <c r="A84" s="2" t="s">
        <v>43</v>
      </c>
      <c r="B84" s="19"/>
      <c r="C84" s="19" t="s">
        <v>50</v>
      </c>
      <c r="D84" s="19" t="s">
        <v>51</v>
      </c>
      <c r="E84" s="19" t="s">
        <v>52</v>
      </c>
      <c r="F84" s="19" t="s">
        <v>53</v>
      </c>
      <c r="G84" s="19" t="s">
        <v>54</v>
      </c>
      <c r="H84" s="19" t="s">
        <v>55</v>
      </c>
      <c r="I84" s="117" t="s">
        <v>215</v>
      </c>
      <c r="K84" s="19"/>
      <c r="L84" s="19" t="s">
        <v>71</v>
      </c>
      <c r="M84" s="19" t="s">
        <v>72</v>
      </c>
      <c r="P84" s="6"/>
      <c r="Q84" s="15" t="s">
        <v>36</v>
      </c>
      <c r="R84" s="19">
        <v>2018</v>
      </c>
      <c r="S84" s="19">
        <v>2019</v>
      </c>
      <c r="T84" s="19">
        <v>2020</v>
      </c>
      <c r="U84" s="19">
        <v>2021</v>
      </c>
      <c r="V84" s="19">
        <v>2022</v>
      </c>
      <c r="W84" s="19">
        <v>2023</v>
      </c>
      <c r="X84" s="19">
        <v>2024</v>
      </c>
      <c r="Y84" s="19">
        <v>2025</v>
      </c>
      <c r="Z84" s="19">
        <v>2026</v>
      </c>
      <c r="AA84" s="19">
        <v>2027</v>
      </c>
      <c r="AB84" s="19">
        <v>2028</v>
      </c>
      <c r="AC84" s="19">
        <v>2029</v>
      </c>
      <c r="AD84" s="19">
        <v>2030</v>
      </c>
      <c r="AE84" s="19">
        <v>2031</v>
      </c>
      <c r="AF84" s="19">
        <v>2032</v>
      </c>
      <c r="AG84" s="19">
        <v>2033</v>
      </c>
      <c r="AH84" s="19">
        <v>2034</v>
      </c>
      <c r="AI84" s="19"/>
      <c r="AJ84" s="29" t="s">
        <v>78</v>
      </c>
      <c r="AK84" s="30" t="s">
        <v>79</v>
      </c>
      <c r="AL84" s="31" t="s">
        <v>235</v>
      </c>
      <c r="AM84" s="31" t="s">
        <v>81</v>
      </c>
      <c r="AN84" s="31" t="s">
        <v>82</v>
      </c>
      <c r="AO84" s="32" t="s">
        <v>83</v>
      </c>
      <c r="AP84" s="33" t="s">
        <v>84</v>
      </c>
      <c r="AR84" s="212"/>
      <c r="AS84" s="165"/>
      <c r="AT84" s="165"/>
      <c r="AU84" s="165"/>
      <c r="AV84" s="165"/>
      <c r="AW84" s="212"/>
      <c r="AX84" s="165"/>
      <c r="AY84" s="165"/>
      <c r="AZ84" s="165"/>
      <c r="BA84" s="165"/>
      <c r="BB84" s="165"/>
      <c r="BC84" s="165"/>
      <c r="BD84" s="165"/>
      <c r="BE84" s="165"/>
      <c r="BF84" s="165"/>
      <c r="BG84" s="165"/>
      <c r="BH84" s="165"/>
      <c r="BI84" s="165"/>
      <c r="BJ84" s="165"/>
      <c r="BK84" s="165"/>
    </row>
    <row r="85" spans="2:63" ht="15.75" thickTop="1">
      <c r="B85" s="19">
        <v>2018</v>
      </c>
      <c r="C85" s="19">
        <v>787226.1</v>
      </c>
      <c r="D85" s="19">
        <v>149026.1</v>
      </c>
      <c r="E85" s="19">
        <v>0</v>
      </c>
      <c r="F85" s="19">
        <v>0</v>
      </c>
      <c r="G85" s="19">
        <v>165000</v>
      </c>
      <c r="H85" s="23">
        <v>473200</v>
      </c>
      <c r="I85" s="118">
        <f>D85+G85</f>
        <v>314026.1</v>
      </c>
      <c r="K85" s="19">
        <v>2018</v>
      </c>
      <c r="L85" s="19">
        <v>330.61</v>
      </c>
      <c r="M85" s="19">
        <v>0</v>
      </c>
      <c r="P85" s="6" t="s">
        <v>56</v>
      </c>
      <c r="Q85" s="16">
        <f aca="true" t="shared" si="5" ref="Q85:Q99">INDEX($A$22:$F$36,MATCH(P85,$A$22:$A$36,0),6)</f>
        <v>97.97</v>
      </c>
      <c r="R85" s="19">
        <v>0</v>
      </c>
      <c r="S85" s="19">
        <v>0</v>
      </c>
      <c r="T85" s="19">
        <v>0</v>
      </c>
      <c r="U85" s="19">
        <v>0</v>
      </c>
      <c r="V85" s="19">
        <v>0</v>
      </c>
      <c r="W85" s="19">
        <v>0</v>
      </c>
      <c r="X85" s="19">
        <v>0</v>
      </c>
      <c r="Y85" s="19">
        <v>0</v>
      </c>
      <c r="Z85" s="19">
        <v>0</v>
      </c>
      <c r="AA85" s="19">
        <v>0</v>
      </c>
      <c r="AB85" s="19">
        <v>0</v>
      </c>
      <c r="AC85" s="19">
        <v>0</v>
      </c>
      <c r="AD85" s="19">
        <v>0</v>
      </c>
      <c r="AE85" s="19">
        <v>0</v>
      </c>
      <c r="AF85" s="19">
        <v>0</v>
      </c>
      <c r="AG85" s="19">
        <v>0</v>
      </c>
      <c r="AH85" s="19">
        <v>0</v>
      </c>
      <c r="AI85" s="19"/>
      <c r="AJ85" s="34" t="s">
        <v>85</v>
      </c>
      <c r="AK85" s="38">
        <v>43160</v>
      </c>
      <c r="AL85" s="39">
        <f>H85</f>
        <v>473200</v>
      </c>
      <c r="AM85" s="35">
        <v>12.2</v>
      </c>
      <c r="AN85" s="31">
        <v>1</v>
      </c>
      <c r="AO85" s="36">
        <f>ROUND(AL85/(1+AM85%)^AN85,2)</f>
        <v>421746.88</v>
      </c>
      <c r="AP85" s="42">
        <v>43160</v>
      </c>
      <c r="AR85" s="165"/>
      <c r="AS85" s="165"/>
      <c r="AT85" s="91"/>
      <c r="AU85" s="165"/>
      <c r="AV85" s="47"/>
      <c r="AW85" s="165"/>
      <c r="AX85" s="165"/>
      <c r="AY85" s="91"/>
      <c r="AZ85" s="165"/>
      <c r="BA85" s="165"/>
      <c r="BB85" s="165"/>
      <c r="BC85" s="165"/>
      <c r="BD85" s="165"/>
      <c r="BE85" s="165"/>
      <c r="BF85" s="165"/>
      <c r="BG85" s="165"/>
      <c r="BH85" s="165"/>
      <c r="BI85" s="165"/>
      <c r="BJ85" s="165"/>
      <c r="BK85" s="165"/>
    </row>
    <row r="86" spans="2:63" ht="15">
      <c r="B86" s="19">
        <v>2019</v>
      </c>
      <c r="C86" s="19">
        <v>716060.4</v>
      </c>
      <c r="D86" s="19">
        <v>50434.47</v>
      </c>
      <c r="E86" s="19">
        <v>0</v>
      </c>
      <c r="F86" s="19">
        <v>0</v>
      </c>
      <c r="G86" s="19">
        <v>165000</v>
      </c>
      <c r="H86" s="23">
        <v>500625.93000000005</v>
      </c>
      <c r="I86" s="118">
        <f aca="true" t="shared" si="6" ref="I86:I101">D86+G86</f>
        <v>215434.47</v>
      </c>
      <c r="K86" s="19">
        <v>2019</v>
      </c>
      <c r="L86" s="19">
        <v>314.0400000000001</v>
      </c>
      <c r="M86" s="19">
        <v>0</v>
      </c>
      <c r="P86" s="6" t="s">
        <v>15</v>
      </c>
      <c r="Q86" s="16">
        <f t="shared" si="5"/>
        <v>60.1</v>
      </c>
      <c r="R86" s="19">
        <v>0</v>
      </c>
      <c r="S86" s="19">
        <v>0</v>
      </c>
      <c r="T86" s="19">
        <v>0</v>
      </c>
      <c r="U86" s="19">
        <v>0</v>
      </c>
      <c r="V86" s="19">
        <v>0</v>
      </c>
      <c r="W86" s="19">
        <v>0</v>
      </c>
      <c r="X86" s="19">
        <v>0</v>
      </c>
      <c r="Y86" s="19">
        <v>0</v>
      </c>
      <c r="Z86" s="19">
        <v>0</v>
      </c>
      <c r="AA86" s="19">
        <v>0</v>
      </c>
      <c r="AB86" s="19">
        <v>0</v>
      </c>
      <c r="AC86" s="19">
        <v>0</v>
      </c>
      <c r="AD86" s="19">
        <v>0</v>
      </c>
      <c r="AE86" s="19">
        <v>0</v>
      </c>
      <c r="AF86" s="19">
        <v>0</v>
      </c>
      <c r="AG86" s="19">
        <v>0</v>
      </c>
      <c r="AH86" s="19">
        <v>0</v>
      </c>
      <c r="AI86" s="19"/>
      <c r="AJ86" s="37" t="s">
        <v>85</v>
      </c>
      <c r="AK86" s="38">
        <v>43525</v>
      </c>
      <c r="AL86" s="39">
        <f aca="true" t="shared" si="7" ref="AL86:AL101">H86</f>
        <v>500625.93000000005</v>
      </c>
      <c r="AM86" s="39">
        <v>12.2</v>
      </c>
      <c r="AN86" s="40">
        <v>2</v>
      </c>
      <c r="AO86" s="41">
        <f aca="true" t="shared" si="8" ref="AO86:AO101">ROUND(AL86/(1+AM86%)^AN86,2)</f>
        <v>397674.39</v>
      </c>
      <c r="AP86" s="42">
        <v>43160</v>
      </c>
      <c r="AR86" s="165"/>
      <c r="AS86" s="165"/>
      <c r="AT86" s="91"/>
      <c r="AU86" s="165"/>
      <c r="AV86" s="165"/>
      <c r="AW86" s="165"/>
      <c r="AX86" s="165"/>
      <c r="AY86" s="165"/>
      <c r="AZ86" s="165"/>
      <c r="BA86" s="165"/>
      <c r="BB86" s="165"/>
      <c r="BC86" s="165"/>
      <c r="BD86" s="165"/>
      <c r="BE86" s="165"/>
      <c r="BF86" s="165"/>
      <c r="BG86" s="165"/>
      <c r="BH86" s="165"/>
      <c r="BI86" s="165"/>
      <c r="BJ86" s="165"/>
      <c r="BK86" s="165"/>
    </row>
    <row r="87" spans="2:63" ht="15">
      <c r="B87" s="19">
        <v>2020</v>
      </c>
      <c r="C87" s="19">
        <v>526649.4</v>
      </c>
      <c r="D87" s="19">
        <v>24139.83</v>
      </c>
      <c r="E87" s="19">
        <v>0</v>
      </c>
      <c r="F87" s="19">
        <v>0</v>
      </c>
      <c r="G87" s="19">
        <v>165000</v>
      </c>
      <c r="H87" s="23">
        <v>337509.57</v>
      </c>
      <c r="I87" s="118">
        <f t="shared" si="6"/>
        <v>189139.83000000002</v>
      </c>
      <c r="K87" s="19">
        <v>2020</v>
      </c>
      <c r="L87" s="19">
        <v>230.10999999999999</v>
      </c>
      <c r="M87" s="19">
        <v>0</v>
      </c>
      <c r="P87" s="6" t="s">
        <v>16</v>
      </c>
      <c r="Q87" s="16">
        <f t="shared" si="5"/>
        <v>38.49</v>
      </c>
      <c r="R87" s="19">
        <v>0</v>
      </c>
      <c r="S87" s="19">
        <v>0</v>
      </c>
      <c r="T87" s="19">
        <v>0</v>
      </c>
      <c r="U87" s="19">
        <v>0</v>
      </c>
      <c r="V87" s="19">
        <v>0</v>
      </c>
      <c r="W87" s="19">
        <v>0</v>
      </c>
      <c r="X87" s="19">
        <v>0</v>
      </c>
      <c r="Y87" s="19">
        <v>0</v>
      </c>
      <c r="Z87" s="19">
        <v>0</v>
      </c>
      <c r="AA87" s="19">
        <v>0</v>
      </c>
      <c r="AB87" s="19">
        <v>0</v>
      </c>
      <c r="AC87" s="19">
        <v>0</v>
      </c>
      <c r="AD87" s="19">
        <v>0</v>
      </c>
      <c r="AE87" s="19">
        <v>0</v>
      </c>
      <c r="AF87" s="19">
        <v>0</v>
      </c>
      <c r="AG87" s="19">
        <v>0</v>
      </c>
      <c r="AH87" s="19">
        <v>0</v>
      </c>
      <c r="AI87" s="19"/>
      <c r="AJ87" s="37" t="s">
        <v>85</v>
      </c>
      <c r="AK87" s="38">
        <v>43891</v>
      </c>
      <c r="AL87" s="39">
        <f t="shared" si="7"/>
        <v>337509.57</v>
      </c>
      <c r="AM87" s="39">
        <v>12.2</v>
      </c>
      <c r="AN87" s="40">
        <v>3</v>
      </c>
      <c r="AO87" s="41">
        <f t="shared" si="8"/>
        <v>238950.27</v>
      </c>
      <c r="AP87" s="42">
        <v>43160</v>
      </c>
      <c r="AR87" s="165"/>
      <c r="AS87" s="165"/>
      <c r="AT87" s="91"/>
      <c r="AU87" s="165"/>
      <c r="AV87" s="165"/>
      <c r="AW87" s="165"/>
      <c r="AX87" s="165"/>
      <c r="AY87" s="165"/>
      <c r="AZ87" s="165"/>
      <c r="BA87" s="165"/>
      <c r="BB87" s="165"/>
      <c r="BC87" s="165"/>
      <c r="BD87" s="165"/>
      <c r="BE87" s="165"/>
      <c r="BF87" s="165"/>
      <c r="BG87" s="165"/>
      <c r="BH87" s="165"/>
      <c r="BI87" s="165"/>
      <c r="BJ87" s="165"/>
      <c r="BK87" s="165"/>
    </row>
    <row r="88" spans="2:63" ht="15">
      <c r="B88" s="19">
        <v>2021</v>
      </c>
      <c r="C88" s="19">
        <v>228866</v>
      </c>
      <c r="D88" s="19">
        <v>0</v>
      </c>
      <c r="E88" s="19">
        <v>0</v>
      </c>
      <c r="F88" s="19">
        <v>0</v>
      </c>
      <c r="G88" s="19">
        <v>165000</v>
      </c>
      <c r="H88" s="23">
        <v>63866</v>
      </c>
      <c r="I88" s="118">
        <f t="shared" si="6"/>
        <v>165000</v>
      </c>
      <c r="K88" s="19">
        <v>2021</v>
      </c>
      <c r="L88" s="19">
        <v>101.75</v>
      </c>
      <c r="M88" s="19">
        <v>0</v>
      </c>
      <c r="P88" s="6" t="s">
        <v>68</v>
      </c>
      <c r="Q88" s="16">
        <f t="shared" si="5"/>
        <v>155.5</v>
      </c>
      <c r="R88" s="19">
        <v>0</v>
      </c>
      <c r="S88" s="19">
        <v>0</v>
      </c>
      <c r="T88" s="19">
        <v>0</v>
      </c>
      <c r="U88" s="19">
        <v>0</v>
      </c>
      <c r="V88" s="19">
        <v>0</v>
      </c>
      <c r="W88" s="19">
        <v>0</v>
      </c>
      <c r="X88" s="19">
        <v>0</v>
      </c>
      <c r="Y88" s="19">
        <v>0</v>
      </c>
      <c r="Z88" s="19">
        <v>0</v>
      </c>
      <c r="AA88" s="19">
        <v>0</v>
      </c>
      <c r="AB88" s="19">
        <v>0</v>
      </c>
      <c r="AC88" s="19">
        <v>0</v>
      </c>
      <c r="AD88" s="19">
        <v>0</v>
      </c>
      <c r="AE88" s="19">
        <v>0</v>
      </c>
      <c r="AF88" s="19">
        <v>0</v>
      </c>
      <c r="AG88" s="19">
        <v>0</v>
      </c>
      <c r="AH88" s="19">
        <v>0</v>
      </c>
      <c r="AI88" s="19"/>
      <c r="AJ88" s="37" t="s">
        <v>85</v>
      </c>
      <c r="AK88" s="38">
        <v>44256</v>
      </c>
      <c r="AL88" s="39">
        <f t="shared" si="7"/>
        <v>63866</v>
      </c>
      <c r="AM88" s="39">
        <v>12.2</v>
      </c>
      <c r="AN88" s="40">
        <v>4</v>
      </c>
      <c r="AO88" s="41">
        <f t="shared" si="8"/>
        <v>40299.37</v>
      </c>
      <c r="AP88" s="42">
        <v>43160</v>
      </c>
      <c r="AR88" s="165"/>
      <c r="AS88" s="165"/>
      <c r="AT88" s="91"/>
      <c r="AU88" s="165"/>
      <c r="AV88" s="165"/>
      <c r="AW88" s="165"/>
      <c r="AX88" s="165"/>
      <c r="AY88" s="165"/>
      <c r="AZ88" s="165"/>
      <c r="BA88" s="165"/>
      <c r="BB88" s="165"/>
      <c r="BC88" s="165"/>
      <c r="BD88" s="165"/>
      <c r="BE88" s="165"/>
      <c r="BF88" s="165"/>
      <c r="BG88" s="165"/>
      <c r="BH88" s="165"/>
      <c r="BI88" s="165"/>
      <c r="BJ88" s="165"/>
      <c r="BK88" s="165"/>
    </row>
    <row r="89" spans="2:63" ht="15">
      <c r="B89" s="19">
        <v>2022</v>
      </c>
      <c r="C89" s="19">
        <v>0</v>
      </c>
      <c r="D89" s="19">
        <v>0</v>
      </c>
      <c r="E89" s="19">
        <v>0</v>
      </c>
      <c r="F89" s="19">
        <v>0</v>
      </c>
      <c r="G89" s="19">
        <v>165000</v>
      </c>
      <c r="H89" s="23">
        <v>-165000</v>
      </c>
      <c r="I89" s="118">
        <f t="shared" si="6"/>
        <v>165000</v>
      </c>
      <c r="K89" s="19">
        <v>2022</v>
      </c>
      <c r="L89" s="19">
        <v>0</v>
      </c>
      <c r="M89" s="19">
        <v>0</v>
      </c>
      <c r="P89" s="6" t="s">
        <v>13</v>
      </c>
      <c r="Q89" s="16">
        <f t="shared" si="5"/>
        <v>155.5</v>
      </c>
      <c r="R89" s="19">
        <v>0</v>
      </c>
      <c r="S89" s="19">
        <v>0</v>
      </c>
      <c r="T89" s="19">
        <v>0</v>
      </c>
      <c r="U89" s="19">
        <v>0</v>
      </c>
      <c r="V89" s="19">
        <v>0</v>
      </c>
      <c r="W89" s="19">
        <v>0</v>
      </c>
      <c r="X89" s="19">
        <v>0</v>
      </c>
      <c r="Y89" s="19">
        <v>0</v>
      </c>
      <c r="Z89" s="19">
        <v>0</v>
      </c>
      <c r="AA89" s="19">
        <v>0</v>
      </c>
      <c r="AB89" s="19">
        <v>0</v>
      </c>
      <c r="AC89" s="19">
        <v>0</v>
      </c>
      <c r="AD89" s="19">
        <v>0</v>
      </c>
      <c r="AE89" s="19">
        <v>0</v>
      </c>
      <c r="AF89" s="19">
        <v>0</v>
      </c>
      <c r="AG89" s="19">
        <v>0</v>
      </c>
      <c r="AH89" s="19">
        <v>0</v>
      </c>
      <c r="AI89" s="19"/>
      <c r="AJ89" s="37" t="s">
        <v>85</v>
      </c>
      <c r="AK89" s="38">
        <v>44621</v>
      </c>
      <c r="AL89" s="39">
        <f t="shared" si="7"/>
        <v>-165000</v>
      </c>
      <c r="AM89" s="39">
        <v>12.2</v>
      </c>
      <c r="AN89" s="40">
        <v>5</v>
      </c>
      <c r="AO89" s="41">
        <f t="shared" si="8"/>
        <v>-92793.95</v>
      </c>
      <c r="AP89" s="42">
        <v>43160</v>
      </c>
      <c r="AR89" s="165"/>
      <c r="AS89" s="165"/>
      <c r="AT89" s="91"/>
      <c r="AU89" s="165"/>
      <c r="AV89" s="165"/>
      <c r="AW89" s="165"/>
      <c r="AX89" s="165"/>
      <c r="AY89" s="165"/>
      <c r="AZ89" s="165"/>
      <c r="BA89" s="165"/>
      <c r="BB89" s="165"/>
      <c r="BC89" s="165"/>
      <c r="BD89" s="165"/>
      <c r="BE89" s="165"/>
      <c r="BF89" s="165"/>
      <c r="BG89" s="165"/>
      <c r="BH89" s="165"/>
      <c r="BI89" s="165"/>
      <c r="BJ89" s="165"/>
      <c r="BK89" s="165"/>
    </row>
    <row r="90" spans="2:63" ht="15">
      <c r="B90" s="19">
        <v>2023</v>
      </c>
      <c r="C90" s="19">
        <v>408854.7</v>
      </c>
      <c r="D90" s="19">
        <v>0</v>
      </c>
      <c r="E90" s="19">
        <v>0</v>
      </c>
      <c r="F90" s="19">
        <v>0</v>
      </c>
      <c r="G90" s="19">
        <v>165000</v>
      </c>
      <c r="H90" s="23">
        <v>243854.7</v>
      </c>
      <c r="I90" s="118">
        <f t="shared" si="6"/>
        <v>165000</v>
      </c>
      <c r="K90" s="19">
        <v>2023</v>
      </c>
      <c r="L90" s="19">
        <v>181.77</v>
      </c>
      <c r="M90" s="19">
        <v>0</v>
      </c>
      <c r="P90" s="6" t="s">
        <v>14</v>
      </c>
      <c r="Q90" s="16">
        <f t="shared" si="5"/>
        <v>155.5</v>
      </c>
      <c r="R90" s="19">
        <v>0</v>
      </c>
      <c r="S90" s="19">
        <v>0</v>
      </c>
      <c r="T90" s="19">
        <v>0</v>
      </c>
      <c r="U90" s="19">
        <v>0</v>
      </c>
      <c r="V90" s="19">
        <v>0</v>
      </c>
      <c r="W90" s="19">
        <v>0</v>
      </c>
      <c r="X90" s="19">
        <v>0</v>
      </c>
      <c r="Y90" s="19">
        <v>0</v>
      </c>
      <c r="Z90" s="19">
        <v>0</v>
      </c>
      <c r="AA90" s="19">
        <v>0</v>
      </c>
      <c r="AB90" s="19">
        <v>0</v>
      </c>
      <c r="AC90" s="19">
        <v>0</v>
      </c>
      <c r="AD90" s="19">
        <v>0</v>
      </c>
      <c r="AE90" s="19">
        <v>0</v>
      </c>
      <c r="AF90" s="19">
        <v>0</v>
      </c>
      <c r="AG90" s="19">
        <v>0</v>
      </c>
      <c r="AH90" s="19">
        <v>0</v>
      </c>
      <c r="AI90" s="19"/>
      <c r="AJ90" s="37" t="s">
        <v>85</v>
      </c>
      <c r="AK90" s="38">
        <v>44986</v>
      </c>
      <c r="AL90" s="39">
        <f t="shared" si="7"/>
        <v>243854.7</v>
      </c>
      <c r="AM90" s="39">
        <v>12.2</v>
      </c>
      <c r="AN90" s="40">
        <v>6</v>
      </c>
      <c r="AO90" s="41">
        <f t="shared" si="8"/>
        <v>122228.92</v>
      </c>
      <c r="AP90" s="42">
        <v>43160</v>
      </c>
      <c r="AR90" s="165"/>
      <c r="AS90" s="165"/>
      <c r="AT90" s="91"/>
      <c r="AU90" s="165"/>
      <c r="AV90" s="165"/>
      <c r="AW90" s="165"/>
      <c r="AX90" s="165"/>
      <c r="AY90" s="165"/>
      <c r="AZ90" s="165"/>
      <c r="BA90" s="165"/>
      <c r="BB90" s="165"/>
      <c r="BC90" s="165"/>
      <c r="BD90" s="165"/>
      <c r="BE90" s="165"/>
      <c r="BF90" s="165"/>
      <c r="BG90" s="165"/>
      <c r="BH90" s="165"/>
      <c r="BI90" s="165"/>
      <c r="BJ90" s="165"/>
      <c r="BK90" s="165"/>
    </row>
    <row r="91" spans="2:63" ht="15">
      <c r="B91" s="19">
        <v>2024</v>
      </c>
      <c r="C91" s="19">
        <v>669975.6</v>
      </c>
      <c r="D91" s="19">
        <v>0</v>
      </c>
      <c r="E91" s="19">
        <v>0</v>
      </c>
      <c r="F91" s="19">
        <v>0</v>
      </c>
      <c r="G91" s="19">
        <v>165000</v>
      </c>
      <c r="H91" s="23">
        <v>504975.6</v>
      </c>
      <c r="I91" s="118">
        <f t="shared" si="6"/>
        <v>165000</v>
      </c>
      <c r="K91" s="19">
        <v>2024</v>
      </c>
      <c r="L91" s="19">
        <v>297.86</v>
      </c>
      <c r="M91" s="19">
        <v>0</v>
      </c>
      <c r="P91" s="6" t="s">
        <v>17</v>
      </c>
      <c r="Q91" s="16">
        <f t="shared" si="5"/>
        <v>90.5</v>
      </c>
      <c r="R91" s="19">
        <v>0</v>
      </c>
      <c r="S91" s="19">
        <v>0</v>
      </c>
      <c r="T91" s="19">
        <v>0</v>
      </c>
      <c r="U91" s="19">
        <v>0</v>
      </c>
      <c r="V91" s="19">
        <v>0</v>
      </c>
      <c r="W91" s="19">
        <v>0</v>
      </c>
      <c r="X91" s="19">
        <v>0</v>
      </c>
      <c r="Y91" s="19">
        <v>0</v>
      </c>
      <c r="Z91" s="19">
        <v>0</v>
      </c>
      <c r="AA91" s="19">
        <v>0</v>
      </c>
      <c r="AB91" s="19">
        <v>0</v>
      </c>
      <c r="AC91" s="19">
        <v>0</v>
      </c>
      <c r="AD91" s="19">
        <v>0</v>
      </c>
      <c r="AE91" s="19">
        <v>0</v>
      </c>
      <c r="AF91" s="19">
        <v>0</v>
      </c>
      <c r="AG91" s="19">
        <v>0</v>
      </c>
      <c r="AH91" s="19">
        <v>0</v>
      </c>
      <c r="AI91" s="19"/>
      <c r="AJ91" s="37" t="s">
        <v>85</v>
      </c>
      <c r="AK91" s="38">
        <v>45352</v>
      </c>
      <c r="AL91" s="39">
        <f t="shared" si="7"/>
        <v>504975.6</v>
      </c>
      <c r="AM91" s="39">
        <v>12.2</v>
      </c>
      <c r="AN91" s="40">
        <v>7</v>
      </c>
      <c r="AO91" s="41">
        <f t="shared" si="8"/>
        <v>225590.29</v>
      </c>
      <c r="AP91" s="42">
        <v>43160</v>
      </c>
      <c r="AR91" s="165"/>
      <c r="AS91" s="165"/>
      <c r="AT91" s="91"/>
      <c r="AU91" s="165"/>
      <c r="AV91" s="165"/>
      <c r="AW91" s="165"/>
      <c r="AX91" s="165"/>
      <c r="AY91" s="165"/>
      <c r="AZ91" s="165"/>
      <c r="BA91" s="165"/>
      <c r="BB91" s="165"/>
      <c r="BC91" s="165"/>
      <c r="BD91" s="165"/>
      <c r="BE91" s="165"/>
      <c r="BF91" s="165"/>
      <c r="BG91" s="165"/>
      <c r="BH91" s="165"/>
      <c r="BI91" s="165"/>
      <c r="BJ91" s="165"/>
      <c r="BK91" s="165"/>
    </row>
    <row r="92" spans="2:63" ht="15">
      <c r="B92" s="19">
        <v>2025</v>
      </c>
      <c r="C92" s="19">
        <v>7035322</v>
      </c>
      <c r="D92" s="19">
        <v>0</v>
      </c>
      <c r="E92" s="19">
        <v>0</v>
      </c>
      <c r="F92" s="19">
        <v>0</v>
      </c>
      <c r="G92" s="19">
        <v>165000</v>
      </c>
      <c r="H92" s="23">
        <v>6870322</v>
      </c>
      <c r="I92" s="118">
        <f t="shared" si="6"/>
        <v>165000</v>
      </c>
      <c r="K92" s="19">
        <v>2025</v>
      </c>
      <c r="L92" s="19">
        <v>81.12</v>
      </c>
      <c r="M92" s="19">
        <v>330.61</v>
      </c>
      <c r="P92" s="6" t="s">
        <v>10</v>
      </c>
      <c r="Q92" s="16">
        <f t="shared" si="5"/>
        <v>90.5</v>
      </c>
      <c r="R92" s="19">
        <v>0</v>
      </c>
      <c r="S92" s="19">
        <v>74.5643</v>
      </c>
      <c r="T92" s="19">
        <v>50.0216</v>
      </c>
      <c r="U92" s="19">
        <v>31.5425</v>
      </c>
      <c r="V92" s="19">
        <v>0</v>
      </c>
      <c r="W92" s="19">
        <v>56.3487</v>
      </c>
      <c r="X92" s="19">
        <v>92.3366</v>
      </c>
      <c r="Y92" s="19">
        <v>24.6264</v>
      </c>
      <c r="Z92" s="19">
        <v>22.0875</v>
      </c>
      <c r="AA92" s="19">
        <v>33116.17</v>
      </c>
      <c r="AB92" s="19">
        <v>22216.04</v>
      </c>
      <c r="AC92" s="19">
        <v>14008.94</v>
      </c>
      <c r="AD92" s="19">
        <v>0</v>
      </c>
      <c r="AE92" s="19">
        <v>25026.09</v>
      </c>
      <c r="AF92" s="19">
        <v>41009.36</v>
      </c>
      <c r="AG92" s="19">
        <v>10937.3</v>
      </c>
      <c r="AH92" s="19">
        <v>9809.7</v>
      </c>
      <c r="AI92" s="19"/>
      <c r="AJ92" s="37" t="s">
        <v>85</v>
      </c>
      <c r="AK92" s="38">
        <v>45717</v>
      </c>
      <c r="AL92" s="39">
        <f t="shared" si="7"/>
        <v>6870322</v>
      </c>
      <c r="AM92" s="39">
        <v>12.2</v>
      </c>
      <c r="AN92" s="40">
        <v>8</v>
      </c>
      <c r="AO92" s="41">
        <f t="shared" si="8"/>
        <v>2735484.36</v>
      </c>
      <c r="AP92" s="42">
        <v>43160</v>
      </c>
      <c r="AR92" s="165"/>
      <c r="AS92" s="165"/>
      <c r="AT92" s="91"/>
      <c r="AU92" s="165"/>
      <c r="AV92" s="165"/>
      <c r="AW92" s="165"/>
      <c r="AX92" s="165"/>
      <c r="AY92" s="165"/>
      <c r="AZ92" s="165"/>
      <c r="BA92" s="165"/>
      <c r="BB92" s="165"/>
      <c r="BC92" s="165"/>
      <c r="BD92" s="165"/>
      <c r="BE92" s="165"/>
      <c r="BF92" s="165"/>
      <c r="BG92" s="165"/>
      <c r="BH92" s="165"/>
      <c r="BI92" s="165"/>
      <c r="BJ92" s="165"/>
      <c r="BK92" s="165"/>
    </row>
    <row r="93" spans="2:63" ht="15">
      <c r="B93" s="19">
        <v>2026</v>
      </c>
      <c r="C93" s="19">
        <v>1683923</v>
      </c>
      <c r="D93" s="19">
        <v>0</v>
      </c>
      <c r="E93" s="19">
        <v>0</v>
      </c>
      <c r="F93" s="19">
        <v>0</v>
      </c>
      <c r="G93" s="19">
        <v>165000</v>
      </c>
      <c r="H93" s="23">
        <v>1518923</v>
      </c>
      <c r="I93" s="118">
        <f t="shared" si="6"/>
        <v>165000</v>
      </c>
      <c r="K93" s="19">
        <v>2026</v>
      </c>
      <c r="L93" s="19">
        <v>71.25</v>
      </c>
      <c r="M93" s="19">
        <v>73.51</v>
      </c>
      <c r="P93" s="6" t="s">
        <v>7</v>
      </c>
      <c r="Q93" s="16">
        <f t="shared" si="5"/>
        <v>90.5</v>
      </c>
      <c r="R93" s="19">
        <v>0</v>
      </c>
      <c r="S93" s="19">
        <v>0</v>
      </c>
      <c r="T93" s="19">
        <v>0</v>
      </c>
      <c r="U93" s="19">
        <v>0</v>
      </c>
      <c r="V93" s="19">
        <v>0</v>
      </c>
      <c r="W93" s="19">
        <v>0</v>
      </c>
      <c r="X93" s="19">
        <v>0</v>
      </c>
      <c r="Y93" s="19">
        <v>33937.12</v>
      </c>
      <c r="Z93" s="19">
        <v>7545.802</v>
      </c>
      <c r="AA93" s="19">
        <v>7057.188</v>
      </c>
      <c r="AB93" s="19">
        <v>0</v>
      </c>
      <c r="AC93" s="19">
        <v>0</v>
      </c>
      <c r="AD93" s="19">
        <v>0</v>
      </c>
      <c r="AE93" s="19">
        <v>0</v>
      </c>
      <c r="AF93" s="19">
        <v>172.452</v>
      </c>
      <c r="AG93" s="19">
        <v>0</v>
      </c>
      <c r="AH93" s="19">
        <v>0</v>
      </c>
      <c r="AI93" s="19"/>
      <c r="AJ93" s="37" t="s">
        <v>85</v>
      </c>
      <c r="AK93" s="38">
        <v>46082</v>
      </c>
      <c r="AL93" s="39">
        <f t="shared" si="7"/>
        <v>1518923</v>
      </c>
      <c r="AM93" s="39">
        <v>12.2</v>
      </c>
      <c r="AN93" s="40">
        <v>9</v>
      </c>
      <c r="AO93" s="41">
        <f t="shared" si="8"/>
        <v>539014</v>
      </c>
      <c r="AP93" s="42">
        <v>43160</v>
      </c>
      <c r="AR93" s="165"/>
      <c r="AS93" s="165"/>
      <c r="AT93" s="91"/>
      <c r="AU93" s="165"/>
      <c r="AV93" s="165"/>
      <c r="AW93" s="165"/>
      <c r="AX93" s="165"/>
      <c r="AY93" s="165"/>
      <c r="AZ93" s="165"/>
      <c r="BA93" s="165"/>
      <c r="BB93" s="165"/>
      <c r="BC93" s="165"/>
      <c r="BD93" s="165"/>
      <c r="BE93" s="165"/>
      <c r="BF93" s="165"/>
      <c r="BG93" s="165"/>
      <c r="BH93" s="165"/>
      <c r="BI93" s="165"/>
      <c r="BJ93" s="165"/>
      <c r="BK93" s="165"/>
    </row>
    <row r="94" spans="2:63" ht="15">
      <c r="B94" s="19">
        <v>2027</v>
      </c>
      <c r="C94" s="19">
        <v>6997395</v>
      </c>
      <c r="D94" s="19">
        <v>0</v>
      </c>
      <c r="E94" s="19">
        <v>0</v>
      </c>
      <c r="F94" s="19">
        <v>0</v>
      </c>
      <c r="G94" s="19">
        <v>165000</v>
      </c>
      <c r="H94" s="23">
        <v>6832395</v>
      </c>
      <c r="I94" s="118">
        <f t="shared" si="6"/>
        <v>165000</v>
      </c>
      <c r="K94" s="19">
        <v>2027</v>
      </c>
      <c r="L94" s="19">
        <v>0</v>
      </c>
      <c r="M94" s="19">
        <v>309.28000000000003</v>
      </c>
      <c r="P94" s="6" t="s">
        <v>18</v>
      </c>
      <c r="Q94" s="16">
        <f t="shared" si="5"/>
        <v>40.5</v>
      </c>
      <c r="R94" s="19">
        <v>0</v>
      </c>
      <c r="S94" s="19">
        <v>0</v>
      </c>
      <c r="T94" s="19">
        <v>0</v>
      </c>
      <c r="U94" s="19">
        <v>0</v>
      </c>
      <c r="V94" s="19">
        <v>0</v>
      </c>
      <c r="W94" s="19">
        <v>0</v>
      </c>
      <c r="X94" s="19">
        <v>0</v>
      </c>
      <c r="Y94" s="19">
        <v>0</v>
      </c>
      <c r="Z94" s="19">
        <v>0</v>
      </c>
      <c r="AA94" s="19">
        <v>0</v>
      </c>
      <c r="AB94" s="19">
        <v>0</v>
      </c>
      <c r="AC94" s="19">
        <v>0</v>
      </c>
      <c r="AD94" s="19">
        <v>0</v>
      </c>
      <c r="AE94" s="19">
        <v>0</v>
      </c>
      <c r="AF94" s="19">
        <v>0</v>
      </c>
      <c r="AG94" s="19">
        <v>0</v>
      </c>
      <c r="AH94" s="19">
        <v>0</v>
      </c>
      <c r="AI94" s="19"/>
      <c r="AJ94" s="37" t="s">
        <v>85</v>
      </c>
      <c r="AK94" s="38">
        <v>46447</v>
      </c>
      <c r="AL94" s="39">
        <f t="shared" si="7"/>
        <v>6832395</v>
      </c>
      <c r="AM94" s="39">
        <v>12.2</v>
      </c>
      <c r="AN94" s="40">
        <v>10</v>
      </c>
      <c r="AO94" s="41">
        <f t="shared" si="8"/>
        <v>2160948.4</v>
      </c>
      <c r="AP94" s="42">
        <v>43160</v>
      </c>
      <c r="AR94" s="165"/>
      <c r="AS94" s="165"/>
      <c r="AT94" s="91"/>
      <c r="AU94" s="165"/>
      <c r="AV94" s="165"/>
      <c r="AW94" s="165"/>
      <c r="AX94" s="165"/>
      <c r="AY94" s="165"/>
      <c r="AZ94" s="165"/>
      <c r="BA94" s="165"/>
      <c r="BB94" s="165"/>
      <c r="BC94" s="165"/>
      <c r="BD94" s="165"/>
      <c r="BE94" s="165"/>
      <c r="BF94" s="165"/>
      <c r="BG94" s="165"/>
      <c r="BH94" s="165"/>
      <c r="BI94" s="165"/>
      <c r="BJ94" s="165"/>
      <c r="BK94" s="165"/>
    </row>
    <row r="95" spans="2:63" ht="15">
      <c r="B95" s="71">
        <v>2028</v>
      </c>
      <c r="C95" s="71">
        <v>3738252</v>
      </c>
      <c r="D95" s="71">
        <v>0</v>
      </c>
      <c r="E95" s="71">
        <v>0</v>
      </c>
      <c r="F95" s="71">
        <v>0</v>
      </c>
      <c r="G95" s="71">
        <v>165000</v>
      </c>
      <c r="H95" s="71">
        <v>3573252</v>
      </c>
      <c r="I95" s="118">
        <f t="shared" si="6"/>
        <v>165000</v>
      </c>
      <c r="K95" s="19">
        <v>2028</v>
      </c>
      <c r="L95" s="19">
        <v>0</v>
      </c>
      <c r="M95" s="19">
        <v>161.35999999999999</v>
      </c>
      <c r="P95" s="6" t="s">
        <v>11</v>
      </c>
      <c r="Q95" s="16">
        <f t="shared" si="5"/>
        <v>40.5</v>
      </c>
      <c r="R95" s="19">
        <v>0</v>
      </c>
      <c r="S95" s="19">
        <v>5488.895</v>
      </c>
      <c r="T95" s="19">
        <v>3682.235</v>
      </c>
      <c r="U95" s="19">
        <v>2321.935</v>
      </c>
      <c r="V95" s="19">
        <v>0</v>
      </c>
      <c r="W95" s="19">
        <v>4147.991</v>
      </c>
      <c r="X95" s="19">
        <v>6797.165</v>
      </c>
      <c r="Y95" s="19">
        <v>1812.821</v>
      </c>
      <c r="Z95" s="19">
        <v>1625.925</v>
      </c>
      <c r="AA95" s="19">
        <v>52267.17</v>
      </c>
      <c r="AB95" s="19">
        <v>35063.53</v>
      </c>
      <c r="AC95" s="19">
        <v>22110.28</v>
      </c>
      <c r="AD95" s="19">
        <v>0</v>
      </c>
      <c r="AE95" s="19">
        <v>39498.62</v>
      </c>
      <c r="AF95" s="19">
        <v>64724.98</v>
      </c>
      <c r="AG95" s="19">
        <v>17262.31</v>
      </c>
      <c r="AH95" s="19">
        <v>15482.62</v>
      </c>
      <c r="AI95" s="19"/>
      <c r="AJ95" s="37" t="s">
        <v>85</v>
      </c>
      <c r="AK95" s="38">
        <v>46813</v>
      </c>
      <c r="AL95" s="39">
        <f t="shared" si="7"/>
        <v>3573252</v>
      </c>
      <c r="AM95" s="39">
        <v>12.2</v>
      </c>
      <c r="AN95" s="40">
        <v>11</v>
      </c>
      <c r="AO95" s="41">
        <f t="shared" si="8"/>
        <v>1007261.46</v>
      </c>
      <c r="AP95" s="42">
        <v>43160</v>
      </c>
      <c r="AR95" s="165"/>
      <c r="AS95" s="165"/>
      <c r="AT95" s="91"/>
      <c r="AU95" s="165"/>
      <c r="AV95" s="165"/>
      <c r="AW95" s="165"/>
      <c r="AX95" s="165"/>
      <c r="AY95" s="165"/>
      <c r="AZ95" s="165"/>
      <c r="BA95" s="165"/>
      <c r="BB95" s="165"/>
      <c r="BC95" s="165"/>
      <c r="BD95" s="165"/>
      <c r="BE95" s="165"/>
      <c r="BF95" s="165"/>
      <c r="BG95" s="165"/>
      <c r="BH95" s="165"/>
      <c r="BI95" s="165"/>
      <c r="BJ95" s="165"/>
      <c r="BK95" s="165"/>
    </row>
    <row r="96" spans="2:63" ht="15">
      <c r="B96" s="19">
        <v>2029</v>
      </c>
      <c r="C96" s="19">
        <v>2357258</v>
      </c>
      <c r="D96" s="19">
        <v>0</v>
      </c>
      <c r="E96" s="19">
        <v>0</v>
      </c>
      <c r="F96" s="19">
        <v>0</v>
      </c>
      <c r="G96" s="19">
        <v>82500</v>
      </c>
      <c r="H96" s="23">
        <v>2274758</v>
      </c>
      <c r="I96" s="118">
        <f t="shared" si="6"/>
        <v>82500</v>
      </c>
      <c r="K96" s="19">
        <v>2029</v>
      </c>
      <c r="L96" s="19">
        <v>0</v>
      </c>
      <c r="M96" s="19">
        <v>101.75</v>
      </c>
      <c r="P96" s="6" t="s">
        <v>8</v>
      </c>
      <c r="Q96" s="16">
        <f t="shared" si="5"/>
        <v>40.5</v>
      </c>
      <c r="R96" s="19">
        <v>6208.856</v>
      </c>
      <c r="S96" s="19">
        <v>1380.518</v>
      </c>
      <c r="T96" s="19">
        <v>1291.125</v>
      </c>
      <c r="U96" s="19">
        <v>0</v>
      </c>
      <c r="V96" s="19">
        <v>0</v>
      </c>
      <c r="W96" s="19">
        <v>0</v>
      </c>
      <c r="X96" s="19">
        <v>0</v>
      </c>
      <c r="Y96" s="19">
        <v>77106.6604</v>
      </c>
      <c r="Z96" s="19">
        <v>17137.39</v>
      </c>
      <c r="AA96" s="19">
        <v>16027.69</v>
      </c>
      <c r="AB96" s="19">
        <v>0</v>
      </c>
      <c r="AC96" s="19">
        <v>0</v>
      </c>
      <c r="AD96" s="19">
        <v>0</v>
      </c>
      <c r="AE96" s="19">
        <v>0</v>
      </c>
      <c r="AF96" s="19">
        <v>391.6584</v>
      </c>
      <c r="AG96" s="19">
        <v>0</v>
      </c>
      <c r="AH96" s="19">
        <v>0</v>
      </c>
      <c r="AI96" s="19"/>
      <c r="AJ96" s="37" t="s">
        <v>85</v>
      </c>
      <c r="AK96" s="38">
        <v>47178</v>
      </c>
      <c r="AL96" s="39">
        <f t="shared" si="7"/>
        <v>2274758</v>
      </c>
      <c r="AM96" s="39">
        <v>12.2</v>
      </c>
      <c r="AN96" s="40">
        <v>12</v>
      </c>
      <c r="AO96" s="41">
        <f t="shared" si="8"/>
        <v>571506.16</v>
      </c>
      <c r="AP96" s="42">
        <v>43160</v>
      </c>
      <c r="AR96" s="165"/>
      <c r="AS96" s="165"/>
      <c r="AT96" s="91"/>
      <c r="AU96" s="165"/>
      <c r="AV96" s="165"/>
      <c r="AW96" s="165"/>
      <c r="AX96" s="165"/>
      <c r="AY96" s="165"/>
      <c r="AZ96" s="165"/>
      <c r="BA96" s="165"/>
      <c r="BB96" s="165"/>
      <c r="BC96" s="165"/>
      <c r="BD96" s="165"/>
      <c r="BE96" s="165"/>
      <c r="BF96" s="165"/>
      <c r="BG96" s="165"/>
      <c r="BH96" s="165"/>
      <c r="BI96" s="165"/>
      <c r="BJ96" s="165"/>
      <c r="BK96" s="165"/>
    </row>
    <row r="97" spans="2:63" ht="15">
      <c r="B97" s="19">
        <v>2030</v>
      </c>
      <c r="C97" s="19">
        <v>0</v>
      </c>
      <c r="D97" s="19">
        <v>0</v>
      </c>
      <c r="E97" s="19">
        <v>0</v>
      </c>
      <c r="F97" s="19">
        <v>0</v>
      </c>
      <c r="G97" s="19">
        <v>82500</v>
      </c>
      <c r="H97" s="23">
        <v>-82500</v>
      </c>
      <c r="I97" s="118">
        <f t="shared" si="6"/>
        <v>82500</v>
      </c>
      <c r="K97" s="19">
        <v>2030</v>
      </c>
      <c r="L97" s="19">
        <v>0</v>
      </c>
      <c r="M97" s="19">
        <v>0</v>
      </c>
      <c r="P97" s="6" t="s">
        <v>19</v>
      </c>
      <c r="Q97" s="16">
        <f t="shared" si="5"/>
        <v>18.7</v>
      </c>
      <c r="R97" s="19">
        <v>0</v>
      </c>
      <c r="S97" s="19">
        <v>0</v>
      </c>
      <c r="T97" s="19">
        <v>0</v>
      </c>
      <c r="U97" s="19">
        <v>0</v>
      </c>
      <c r="V97" s="19">
        <v>0</v>
      </c>
      <c r="W97" s="19">
        <v>0</v>
      </c>
      <c r="X97" s="19">
        <v>0</v>
      </c>
      <c r="Y97" s="19">
        <v>0</v>
      </c>
      <c r="Z97" s="19">
        <v>0</v>
      </c>
      <c r="AA97" s="19">
        <v>0</v>
      </c>
      <c r="AB97" s="19">
        <v>0</v>
      </c>
      <c r="AC97" s="19">
        <v>0</v>
      </c>
      <c r="AD97" s="19">
        <v>0</v>
      </c>
      <c r="AE97" s="19">
        <v>0</v>
      </c>
      <c r="AF97" s="19">
        <v>0</v>
      </c>
      <c r="AG97" s="19">
        <v>0</v>
      </c>
      <c r="AH97" s="19">
        <v>0</v>
      </c>
      <c r="AI97" s="19"/>
      <c r="AJ97" s="37" t="s">
        <v>85</v>
      </c>
      <c r="AK97" s="38">
        <v>47543</v>
      </c>
      <c r="AL97" s="39">
        <f t="shared" si="7"/>
        <v>-82500</v>
      </c>
      <c r="AM97" s="39">
        <v>12.2</v>
      </c>
      <c r="AN97" s="40">
        <v>13</v>
      </c>
      <c r="AO97" s="41">
        <f t="shared" si="8"/>
        <v>-18473.4</v>
      </c>
      <c r="AP97" s="42">
        <v>43160</v>
      </c>
      <c r="AR97" s="165"/>
      <c r="AS97" s="165"/>
      <c r="AT97" s="91"/>
      <c r="AU97" s="165"/>
      <c r="AV97" s="165"/>
      <c r="AW97" s="165"/>
      <c r="AX97" s="165"/>
      <c r="AY97" s="165"/>
      <c r="AZ97" s="165"/>
      <c r="BA97" s="165"/>
      <c r="BB97" s="165"/>
      <c r="BC97" s="165"/>
      <c r="BD97" s="165"/>
      <c r="BE97" s="165"/>
      <c r="BF97" s="165"/>
      <c r="BG97" s="165"/>
      <c r="BH97" s="165"/>
      <c r="BI97" s="165"/>
      <c r="BJ97" s="165"/>
      <c r="BK97" s="165"/>
    </row>
    <row r="98" spans="2:63" ht="15">
      <c r="B98" s="19">
        <v>2031</v>
      </c>
      <c r="C98" s="19">
        <v>4211094</v>
      </c>
      <c r="D98" s="19">
        <v>0</v>
      </c>
      <c r="E98" s="19">
        <v>0</v>
      </c>
      <c r="F98" s="19">
        <v>0</v>
      </c>
      <c r="G98" s="19">
        <v>82500</v>
      </c>
      <c r="H98" s="23">
        <v>4128594</v>
      </c>
      <c r="I98" s="118">
        <f t="shared" si="6"/>
        <v>82500</v>
      </c>
      <c r="K98" s="19">
        <v>2031</v>
      </c>
      <c r="L98" s="19">
        <v>0</v>
      </c>
      <c r="M98" s="19">
        <v>181.77</v>
      </c>
      <c r="P98" s="6" t="s">
        <v>12</v>
      </c>
      <c r="Q98" s="16">
        <f t="shared" si="5"/>
        <v>18.7</v>
      </c>
      <c r="R98" s="19">
        <v>0</v>
      </c>
      <c r="S98" s="19">
        <v>16683.16</v>
      </c>
      <c r="T98" s="19">
        <v>11191.93</v>
      </c>
      <c r="U98" s="19">
        <v>7057.38</v>
      </c>
      <c r="V98" s="19">
        <v>0</v>
      </c>
      <c r="W98" s="19">
        <v>12607.57</v>
      </c>
      <c r="X98" s="19">
        <v>20659.57</v>
      </c>
      <c r="Y98" s="19">
        <v>5509.958</v>
      </c>
      <c r="Z98" s="19">
        <v>4941.9</v>
      </c>
      <c r="AA98" s="19">
        <v>24522.03</v>
      </c>
      <c r="AB98" s="19">
        <v>16450.65</v>
      </c>
      <c r="AC98" s="19">
        <v>10373.41</v>
      </c>
      <c r="AD98" s="19">
        <v>0</v>
      </c>
      <c r="AE98" s="19">
        <v>18531.45</v>
      </c>
      <c r="AF98" s="19">
        <v>30366.83</v>
      </c>
      <c r="AG98" s="19">
        <v>8098.908</v>
      </c>
      <c r="AH98" s="19">
        <v>7263.938</v>
      </c>
      <c r="AI98" s="19"/>
      <c r="AJ98" s="37" t="s">
        <v>85</v>
      </c>
      <c r="AK98" s="38">
        <v>47908</v>
      </c>
      <c r="AL98" s="39">
        <f t="shared" si="7"/>
        <v>4128594</v>
      </c>
      <c r="AM98" s="39">
        <v>12.2</v>
      </c>
      <c r="AN98" s="40">
        <v>14</v>
      </c>
      <c r="AO98" s="41">
        <f t="shared" si="8"/>
        <v>823952.51</v>
      </c>
      <c r="AP98" s="42">
        <v>43160</v>
      </c>
      <c r="AR98" s="165"/>
      <c r="AS98" s="165"/>
      <c r="AT98" s="91"/>
      <c r="AU98" s="165"/>
      <c r="AV98" s="165"/>
      <c r="AW98" s="165"/>
      <c r="AX98" s="165"/>
      <c r="AY98" s="165"/>
      <c r="AZ98" s="165"/>
      <c r="BA98" s="165"/>
      <c r="BB98" s="165"/>
      <c r="BC98" s="165"/>
      <c r="BD98" s="165"/>
      <c r="BE98" s="165"/>
      <c r="BF98" s="165"/>
      <c r="BG98" s="165"/>
      <c r="BH98" s="165"/>
      <c r="BI98" s="165"/>
      <c r="BJ98" s="165"/>
      <c r="BK98" s="165"/>
    </row>
    <row r="99" spans="2:63" ht="15">
      <c r="B99" s="19">
        <v>2032</v>
      </c>
      <c r="C99" s="19">
        <v>6935391</v>
      </c>
      <c r="D99" s="19">
        <v>0</v>
      </c>
      <c r="E99" s="19">
        <v>0</v>
      </c>
      <c r="F99" s="19">
        <v>0</v>
      </c>
      <c r="G99" s="19">
        <v>82500</v>
      </c>
      <c r="H99" s="23">
        <v>6852891</v>
      </c>
      <c r="I99" s="118">
        <f t="shared" si="6"/>
        <v>82500</v>
      </c>
      <c r="K99" s="19">
        <v>2032</v>
      </c>
      <c r="L99" s="19">
        <v>0</v>
      </c>
      <c r="M99" s="19">
        <v>299.54</v>
      </c>
      <c r="P99" s="6" t="s">
        <v>9</v>
      </c>
      <c r="Q99" s="16">
        <f t="shared" si="5"/>
        <v>18.7</v>
      </c>
      <c r="R99" s="19">
        <v>28650.66</v>
      </c>
      <c r="S99" s="19">
        <v>6370.377</v>
      </c>
      <c r="T99" s="19">
        <v>5957.875</v>
      </c>
      <c r="U99" s="19">
        <v>0</v>
      </c>
      <c r="V99" s="19">
        <v>0</v>
      </c>
      <c r="W99" s="19">
        <v>0</v>
      </c>
      <c r="X99" s="19">
        <v>0</v>
      </c>
      <c r="Y99" s="19">
        <v>35428.288799999995</v>
      </c>
      <c r="Z99" s="19">
        <v>7844.987</v>
      </c>
      <c r="AA99" s="19">
        <v>7337</v>
      </c>
      <c r="AB99" s="19">
        <v>0</v>
      </c>
      <c r="AC99" s="19">
        <v>0</v>
      </c>
      <c r="AD99" s="19">
        <v>0</v>
      </c>
      <c r="AE99" s="19">
        <v>0</v>
      </c>
      <c r="AF99" s="19">
        <v>179.2896</v>
      </c>
      <c r="AG99" s="19">
        <v>0</v>
      </c>
      <c r="AH99" s="19">
        <v>0</v>
      </c>
      <c r="AI99" s="19"/>
      <c r="AJ99" s="37" t="s">
        <v>85</v>
      </c>
      <c r="AK99" s="38">
        <v>48274</v>
      </c>
      <c r="AL99" s="39">
        <f t="shared" si="7"/>
        <v>6852891</v>
      </c>
      <c r="AM99" s="39">
        <v>12.2</v>
      </c>
      <c r="AN99" s="40">
        <v>15</v>
      </c>
      <c r="AO99" s="41">
        <f t="shared" si="8"/>
        <v>1218936.19</v>
      </c>
      <c r="AP99" s="42">
        <v>43160</v>
      </c>
      <c r="AR99" s="165"/>
      <c r="AS99" s="165"/>
      <c r="AT99" s="91"/>
      <c r="AU99" s="165"/>
      <c r="AV99" s="165"/>
      <c r="AW99" s="165"/>
      <c r="AX99" s="165"/>
      <c r="AY99" s="165"/>
      <c r="AZ99" s="165"/>
      <c r="BA99" s="165"/>
      <c r="BB99" s="165"/>
      <c r="BC99" s="165"/>
      <c r="BD99" s="165"/>
      <c r="BE99" s="165"/>
      <c r="BF99" s="165"/>
      <c r="BG99" s="165"/>
      <c r="BH99" s="165"/>
      <c r="BI99" s="165"/>
      <c r="BJ99" s="165"/>
      <c r="BK99" s="165"/>
    </row>
    <row r="100" spans="2:63" ht="15">
      <c r="B100" s="19">
        <v>2033</v>
      </c>
      <c r="C100" s="19">
        <v>1840399</v>
      </c>
      <c r="D100" s="19">
        <v>0</v>
      </c>
      <c r="E100" s="19">
        <v>0</v>
      </c>
      <c r="F100" s="19">
        <v>0</v>
      </c>
      <c r="G100" s="19">
        <v>82500</v>
      </c>
      <c r="H100" s="23">
        <v>1757899</v>
      </c>
      <c r="I100" s="118">
        <f t="shared" si="6"/>
        <v>82500</v>
      </c>
      <c r="K100" s="19">
        <v>2033</v>
      </c>
      <c r="L100" s="19">
        <v>0</v>
      </c>
      <c r="M100" s="19">
        <v>79.44</v>
      </c>
      <c r="R100" s="2">
        <f>SUMPRODUCT($Q$55:$Q$69,R85:R99)</f>
        <v>787226.01</v>
      </c>
      <c r="S100" s="2">
        <f aca="true" t="shared" si="9" ref="S100:AH100">SUMPRODUCT($Q$55:$Q$69,S85:S99)</f>
        <v>716060.43755</v>
      </c>
      <c r="T100" s="2">
        <f t="shared" si="9"/>
        <v>526649.3883</v>
      </c>
      <c r="U100" s="2">
        <f t="shared" si="9"/>
        <v>228865.96975</v>
      </c>
      <c r="V100" s="2">
        <f t="shared" si="9"/>
        <v>0</v>
      </c>
      <c r="W100" s="2">
        <f t="shared" si="9"/>
        <v>408854.75185</v>
      </c>
      <c r="X100" s="2">
        <f t="shared" si="9"/>
        <v>669975.6037999999</v>
      </c>
      <c r="Y100" s="2">
        <f t="shared" si="9"/>
        <v>7035322.2610599995</v>
      </c>
      <c r="Z100" s="2">
        <f t="shared" si="9"/>
        <v>1683923.0441499997</v>
      </c>
      <c r="AA100" s="2">
        <f t="shared" si="9"/>
        <v>6997394.590000001</v>
      </c>
      <c r="AB100" s="2">
        <f t="shared" si="9"/>
        <v>3738251.74</v>
      </c>
      <c r="AC100" s="2">
        <f t="shared" si="9"/>
        <v>2357258.177</v>
      </c>
      <c r="AD100" s="2">
        <f t="shared" si="9"/>
        <v>0</v>
      </c>
      <c r="AE100" s="2">
        <f t="shared" si="9"/>
        <v>4211093.37</v>
      </c>
      <c r="AF100" s="2">
        <f t="shared" si="9"/>
        <v>6935390.27772</v>
      </c>
      <c r="AG100" s="2">
        <f t="shared" si="9"/>
        <v>1840398.7846000001</v>
      </c>
      <c r="AH100" s="2">
        <f t="shared" si="9"/>
        <v>1650659.6006</v>
      </c>
      <c r="AI100" s="2"/>
      <c r="AJ100" s="37" t="s">
        <v>85</v>
      </c>
      <c r="AK100" s="38">
        <v>48639</v>
      </c>
      <c r="AL100" s="39">
        <f t="shared" si="7"/>
        <v>1757899</v>
      </c>
      <c r="AM100" s="39">
        <v>12.2</v>
      </c>
      <c r="AN100" s="40">
        <v>16</v>
      </c>
      <c r="AO100" s="41">
        <f t="shared" si="8"/>
        <v>278681.54</v>
      </c>
      <c r="AP100" s="42">
        <v>43160</v>
      </c>
      <c r="AR100" s="165"/>
      <c r="AS100" s="165"/>
      <c r="AT100" s="91"/>
      <c r="AU100" s="165"/>
      <c r="AV100" s="165"/>
      <c r="AW100" s="165"/>
      <c r="AX100" s="165"/>
      <c r="AY100" s="165"/>
      <c r="AZ100" s="165"/>
      <c r="BA100" s="165"/>
      <c r="BB100" s="165"/>
      <c r="BC100" s="165"/>
      <c r="BD100" s="165"/>
      <c r="BE100" s="165"/>
      <c r="BF100" s="165"/>
      <c r="BG100" s="165"/>
      <c r="BH100" s="165"/>
      <c r="BI100" s="165"/>
      <c r="BJ100" s="165"/>
      <c r="BK100" s="165"/>
    </row>
    <row r="101" spans="2:63" ht="15.75" thickBot="1">
      <c r="B101" s="19">
        <v>2034</v>
      </c>
      <c r="C101" s="19">
        <v>1650660</v>
      </c>
      <c r="D101" s="19">
        <v>0</v>
      </c>
      <c r="E101" s="19">
        <v>0</v>
      </c>
      <c r="F101" s="19">
        <v>0</v>
      </c>
      <c r="G101" s="19">
        <v>82500</v>
      </c>
      <c r="H101" s="23">
        <v>1568160</v>
      </c>
      <c r="I101" s="118">
        <f t="shared" si="6"/>
        <v>82500</v>
      </c>
      <c r="K101" s="19">
        <v>2034</v>
      </c>
      <c r="L101" s="19">
        <v>0</v>
      </c>
      <c r="M101" s="19">
        <v>71.25</v>
      </c>
      <c r="AJ101" s="43" t="s">
        <v>85</v>
      </c>
      <c r="AK101" s="38">
        <v>49004</v>
      </c>
      <c r="AL101" s="39">
        <f t="shared" si="7"/>
        <v>1568160</v>
      </c>
      <c r="AM101" s="39">
        <v>12.2</v>
      </c>
      <c r="AN101" s="40">
        <v>17</v>
      </c>
      <c r="AO101" s="41">
        <f t="shared" si="8"/>
        <v>221570.43</v>
      </c>
      <c r="AP101" s="42">
        <v>43160</v>
      </c>
      <c r="AR101" s="165"/>
      <c r="AS101" s="165"/>
      <c r="AT101" s="91"/>
      <c r="AU101" s="165"/>
      <c r="AV101" s="165"/>
      <c r="AW101" s="165"/>
      <c r="AX101" s="165"/>
      <c r="AY101" s="165"/>
      <c r="AZ101" s="165"/>
      <c r="BA101" s="165"/>
      <c r="BB101" s="165"/>
      <c r="BC101" s="165"/>
      <c r="BD101" s="165"/>
      <c r="BE101" s="165"/>
      <c r="BF101" s="165"/>
      <c r="BG101" s="165"/>
      <c r="BH101" s="165"/>
      <c r="BI101" s="165"/>
      <c r="BJ101" s="165"/>
      <c r="BK101" s="165"/>
    </row>
    <row r="102" spans="2:63" ht="15.75" thickTop="1">
      <c r="B102" s="19"/>
      <c r="C102" s="19"/>
      <c r="D102" s="19"/>
      <c r="E102" s="19"/>
      <c r="F102" s="19"/>
      <c r="G102" s="19"/>
      <c r="H102" s="19"/>
      <c r="K102" s="19"/>
      <c r="L102" s="19"/>
      <c r="M102" s="2">
        <f>SUM(M85:M101)</f>
        <v>1608.5100000000002</v>
      </c>
      <c r="AK102" s="38"/>
      <c r="AL102" s="39">
        <f>SUM(AL85:AL101)</f>
        <v>37253725.8</v>
      </c>
      <c r="AO102" s="49">
        <f>SUM(AO85:AO101)</f>
        <v>10892577.819999998</v>
      </c>
      <c r="AR102" s="165"/>
      <c r="AS102" s="165"/>
      <c r="AT102" s="47"/>
      <c r="AU102" s="165"/>
      <c r="AV102" s="165"/>
      <c r="AW102" s="165"/>
      <c r="AX102" s="165"/>
      <c r="AY102" s="165"/>
      <c r="AZ102" s="165"/>
      <c r="BA102" s="165"/>
      <c r="BB102" s="165"/>
      <c r="BC102" s="165"/>
      <c r="BD102" s="165"/>
      <c r="BE102" s="165"/>
      <c r="BF102" s="165"/>
      <c r="BG102" s="165"/>
      <c r="BH102" s="165"/>
      <c r="BI102" s="165"/>
      <c r="BJ102" s="165"/>
      <c r="BK102" s="165"/>
    </row>
    <row r="103" spans="2:63" ht="15">
      <c r="B103" s="6"/>
      <c r="C103" s="6"/>
      <c r="D103" s="6"/>
      <c r="E103" s="6"/>
      <c r="F103" s="6"/>
      <c r="G103" s="6"/>
      <c r="H103" s="6"/>
      <c r="AL103" s="48">
        <f>SUM(H85:H101)</f>
        <v>37253725.8</v>
      </c>
      <c r="AR103" s="165"/>
      <c r="AS103" s="165"/>
      <c r="AT103" s="165"/>
      <c r="AU103" s="165"/>
      <c r="AV103" s="165"/>
      <c r="AW103" s="165"/>
      <c r="AX103" s="165"/>
      <c r="AY103" s="165"/>
      <c r="AZ103" s="165"/>
      <c r="BA103" s="165"/>
      <c r="BB103" s="165"/>
      <c r="BC103" s="165"/>
      <c r="BD103" s="165"/>
      <c r="BE103" s="165"/>
      <c r="BF103" s="165"/>
      <c r="BG103" s="165"/>
      <c r="BH103" s="165"/>
      <c r="BI103" s="165"/>
      <c r="BJ103" s="165"/>
      <c r="BK103" s="165"/>
    </row>
    <row r="104" spans="2:63" ht="15">
      <c r="B104" s="6"/>
      <c r="C104" s="6"/>
      <c r="D104" s="6"/>
      <c r="E104" s="6"/>
      <c r="F104" s="6"/>
      <c r="G104" s="6"/>
      <c r="H104" s="6"/>
      <c r="AL104" s="46">
        <f>AL102-AL103</f>
        <v>0</v>
      </c>
      <c r="AO104" s="46">
        <f>D42</f>
        <v>10892577.84152584</v>
      </c>
      <c r="AR104" s="165"/>
      <c r="AS104" s="165"/>
      <c r="AT104" s="165"/>
      <c r="AU104" s="165"/>
      <c r="AV104" s="165"/>
      <c r="AW104" s="165"/>
      <c r="AX104" s="165"/>
      <c r="AY104" s="165"/>
      <c r="AZ104" s="165"/>
      <c r="BA104" s="165"/>
      <c r="BB104" s="165"/>
      <c r="BC104" s="165"/>
      <c r="BD104" s="165"/>
      <c r="BE104" s="165"/>
      <c r="BF104" s="165"/>
      <c r="BG104" s="165"/>
      <c r="BH104" s="165"/>
      <c r="BI104" s="165"/>
      <c r="BJ104" s="165"/>
      <c r="BK104" s="165"/>
    </row>
    <row r="105" spans="44:63" ht="15">
      <c r="AR105" s="165"/>
      <c r="AS105" s="165"/>
      <c r="AT105" s="165"/>
      <c r="AU105" s="165"/>
      <c r="AV105" s="165"/>
      <c r="AW105" s="165"/>
      <c r="AX105" s="165"/>
      <c r="AY105" s="165"/>
      <c r="AZ105" s="165"/>
      <c r="BA105" s="165"/>
      <c r="BB105" s="165"/>
      <c r="BC105" s="165"/>
      <c r="BD105" s="165"/>
      <c r="BE105" s="165"/>
      <c r="BF105" s="165"/>
      <c r="BG105" s="165"/>
      <c r="BH105" s="165"/>
      <c r="BI105" s="165"/>
      <c r="BJ105" s="165"/>
      <c r="BK105" s="165"/>
    </row>
    <row r="106" spans="44:63" ht="15">
      <c r="AR106" s="165"/>
      <c r="AS106" s="165"/>
      <c r="AT106" s="165"/>
      <c r="AU106" s="165"/>
      <c r="AV106" s="165"/>
      <c r="AW106" s="165"/>
      <c r="AX106" s="165"/>
      <c r="AY106" s="165"/>
      <c r="AZ106" s="165"/>
      <c r="BA106" s="165"/>
      <c r="BB106" s="165"/>
      <c r="BC106" s="165"/>
      <c r="BD106" s="165"/>
      <c r="BE106" s="165"/>
      <c r="BF106" s="165"/>
      <c r="BG106" s="165"/>
      <c r="BH106" s="165"/>
      <c r="BI106" s="165"/>
      <c r="BJ106" s="165"/>
      <c r="BK106" s="165"/>
    </row>
    <row r="107" spans="44:63" ht="15">
      <c r="AR107" s="165"/>
      <c r="AS107" s="165"/>
      <c r="AT107" s="165"/>
      <c r="AU107" s="165"/>
      <c r="AV107" s="165"/>
      <c r="AW107" s="165"/>
      <c r="AX107" s="165"/>
      <c r="AY107" s="165"/>
      <c r="AZ107" s="165"/>
      <c r="BA107" s="165"/>
      <c r="BB107" s="165"/>
      <c r="BC107" s="165"/>
      <c r="BD107" s="165"/>
      <c r="BE107" s="165"/>
      <c r="BF107" s="165"/>
      <c r="BG107" s="165"/>
      <c r="BH107" s="165"/>
      <c r="BI107" s="165"/>
      <c r="BJ107" s="165"/>
      <c r="BK107" s="165"/>
    </row>
    <row r="108" spans="44:63" ht="15">
      <c r="AR108" s="165"/>
      <c r="AS108" s="165"/>
      <c r="AT108" s="165"/>
      <c r="AU108" s="165"/>
      <c r="AV108" s="165"/>
      <c r="AW108" s="165"/>
      <c r="AX108" s="165"/>
      <c r="AY108" s="165"/>
      <c r="AZ108" s="165"/>
      <c r="BA108" s="165"/>
      <c r="BB108" s="165"/>
      <c r="BC108" s="165"/>
      <c r="BD108" s="165"/>
      <c r="BE108" s="165"/>
      <c r="BF108" s="165"/>
      <c r="BG108" s="165"/>
      <c r="BH108" s="165"/>
      <c r="BI108" s="165"/>
      <c r="BJ108" s="165"/>
      <c r="BK108" s="165"/>
    </row>
    <row r="109" spans="44:63" ht="15">
      <c r="AR109" s="165"/>
      <c r="AS109" s="165"/>
      <c r="AT109" s="165"/>
      <c r="AU109" s="165"/>
      <c r="AV109" s="165"/>
      <c r="AW109" s="165"/>
      <c r="AX109" s="165"/>
      <c r="AY109" s="165"/>
      <c r="AZ109" s="165"/>
      <c r="BA109" s="165"/>
      <c r="BB109" s="165"/>
      <c r="BC109" s="165"/>
      <c r="BD109" s="165"/>
      <c r="BE109" s="165"/>
      <c r="BF109" s="165"/>
      <c r="BG109" s="165"/>
      <c r="BH109" s="165"/>
      <c r="BI109" s="165"/>
      <c r="BJ109" s="165"/>
      <c r="BK109" s="165"/>
    </row>
    <row r="110" spans="44:63" ht="15">
      <c r="AR110" s="165"/>
      <c r="AS110" s="165"/>
      <c r="AT110" s="165"/>
      <c r="AU110" s="165"/>
      <c r="AV110" s="165"/>
      <c r="AW110" s="165"/>
      <c r="AX110" s="165"/>
      <c r="AY110" s="165"/>
      <c r="AZ110" s="165"/>
      <c r="BA110" s="165"/>
      <c r="BB110" s="165"/>
      <c r="BC110" s="165"/>
      <c r="BD110" s="165"/>
      <c r="BE110" s="165"/>
      <c r="BF110" s="165"/>
      <c r="BG110" s="165"/>
      <c r="BH110" s="165"/>
      <c r="BI110" s="165"/>
      <c r="BJ110" s="165"/>
      <c r="BK110" s="165"/>
    </row>
    <row r="111" spans="44:63" ht="15">
      <c r="AR111" s="165"/>
      <c r="AS111" s="165"/>
      <c r="AT111" s="165"/>
      <c r="AU111" s="165"/>
      <c r="AV111" s="165"/>
      <c r="AW111" s="165"/>
      <c r="AX111" s="165"/>
      <c r="AY111" s="165"/>
      <c r="AZ111" s="165"/>
      <c r="BA111" s="165"/>
      <c r="BB111" s="165"/>
      <c r="BC111" s="165"/>
      <c r="BD111" s="165"/>
      <c r="BE111" s="165"/>
      <c r="BF111" s="165"/>
      <c r="BG111" s="165"/>
      <c r="BH111" s="165"/>
      <c r="BI111" s="165"/>
      <c r="BJ111" s="165"/>
      <c r="BK111" s="165"/>
    </row>
    <row r="112" spans="44:63" ht="15">
      <c r="AR112" s="165"/>
      <c r="AS112" s="165"/>
      <c r="AT112" s="165"/>
      <c r="AU112" s="165"/>
      <c r="AV112" s="165"/>
      <c r="AW112" s="165"/>
      <c r="AX112" s="165"/>
      <c r="AY112" s="165"/>
      <c r="AZ112" s="165"/>
      <c r="BA112" s="165"/>
      <c r="BB112" s="165"/>
      <c r="BC112" s="165"/>
      <c r="BD112" s="165"/>
      <c r="BE112" s="165"/>
      <c r="BF112" s="165"/>
      <c r="BG112" s="165"/>
      <c r="BH112" s="165"/>
      <c r="BI112" s="165"/>
      <c r="BJ112" s="165"/>
      <c r="BK112" s="165"/>
    </row>
    <row r="113" spans="1:63" ht="15.75" thickBot="1">
      <c r="A113" s="2" t="s">
        <v>60</v>
      </c>
      <c r="K113" s="2" t="s">
        <v>73</v>
      </c>
      <c r="P113" s="2" t="s">
        <v>69</v>
      </c>
      <c r="AJ113" s="1" t="s">
        <v>44</v>
      </c>
      <c r="AR113" s="165"/>
      <c r="AS113" s="165"/>
      <c r="AT113" s="165"/>
      <c r="AU113" s="165"/>
      <c r="AV113" s="165"/>
      <c r="AW113" s="165"/>
      <c r="AX113" s="165"/>
      <c r="AY113" s="165"/>
      <c r="AZ113" s="165"/>
      <c r="BA113" s="165"/>
      <c r="BB113" s="165"/>
      <c r="BC113" s="165"/>
      <c r="BD113" s="165"/>
      <c r="BE113" s="165"/>
      <c r="BF113" s="165"/>
      <c r="BG113" s="165"/>
      <c r="BH113" s="165"/>
      <c r="BI113" s="165"/>
      <c r="BJ113" s="165"/>
      <c r="BK113" s="165"/>
    </row>
    <row r="114" spans="1:63" ht="16.5" thickBot="1" thickTop="1">
      <c r="A114" s="2" t="s">
        <v>44</v>
      </c>
      <c r="B114" s="19"/>
      <c r="C114" s="19" t="s">
        <v>50</v>
      </c>
      <c r="D114" s="19" t="s">
        <v>51</v>
      </c>
      <c r="E114" s="19" t="s">
        <v>52</v>
      </c>
      <c r="F114" s="19" t="s">
        <v>53</v>
      </c>
      <c r="G114" s="19" t="s">
        <v>54</v>
      </c>
      <c r="H114" s="23" t="s">
        <v>55</v>
      </c>
      <c r="I114" s="117" t="s">
        <v>215</v>
      </c>
      <c r="K114" s="19"/>
      <c r="L114" s="19" t="s">
        <v>71</v>
      </c>
      <c r="M114" s="19" t="s">
        <v>72</v>
      </c>
      <c r="P114" s="6"/>
      <c r="Q114" s="15" t="s">
        <v>36</v>
      </c>
      <c r="R114" s="19">
        <v>2018</v>
      </c>
      <c r="S114" s="19">
        <v>2019</v>
      </c>
      <c r="T114" s="19">
        <v>2020</v>
      </c>
      <c r="U114" s="19">
        <v>2021</v>
      </c>
      <c r="V114" s="19">
        <v>2022</v>
      </c>
      <c r="W114" s="19">
        <v>2023</v>
      </c>
      <c r="X114" s="19">
        <v>2024</v>
      </c>
      <c r="Y114" s="19">
        <v>2025</v>
      </c>
      <c r="Z114" s="19">
        <v>2026</v>
      </c>
      <c r="AA114" s="19">
        <v>2027</v>
      </c>
      <c r="AB114" s="19">
        <v>2028</v>
      </c>
      <c r="AC114" s="19">
        <v>2029</v>
      </c>
      <c r="AD114" s="19"/>
      <c r="AJ114" s="29" t="s">
        <v>78</v>
      </c>
      <c r="AK114" s="30" t="s">
        <v>79</v>
      </c>
      <c r="AL114" s="31" t="s">
        <v>235</v>
      </c>
      <c r="AM114" s="31" t="s">
        <v>81</v>
      </c>
      <c r="AN114" s="31" t="s">
        <v>82</v>
      </c>
      <c r="AO114" s="32" t="s">
        <v>83</v>
      </c>
      <c r="AP114" s="33" t="s">
        <v>84</v>
      </c>
      <c r="AR114" s="212"/>
      <c r="AS114" s="165"/>
      <c r="AT114" s="165"/>
      <c r="AU114" s="165"/>
      <c r="AV114" s="165"/>
      <c r="AW114" s="212"/>
      <c r="AX114" s="165"/>
      <c r="AY114" s="165"/>
      <c r="AZ114" s="165"/>
      <c r="BA114" s="165"/>
      <c r="BB114" s="165"/>
      <c r="BC114" s="165"/>
      <c r="BD114" s="165"/>
      <c r="BE114" s="165"/>
      <c r="BF114" s="165"/>
      <c r="BG114" s="165"/>
      <c r="BH114" s="165"/>
      <c r="BI114" s="165"/>
      <c r="BJ114" s="165"/>
      <c r="BK114" s="165"/>
    </row>
    <row r="115" spans="2:63" ht="15.75" thickTop="1">
      <c r="B115" s="19">
        <v>2018</v>
      </c>
      <c r="C115" s="19">
        <v>471926.7</v>
      </c>
      <c r="D115" s="19">
        <v>0</v>
      </c>
      <c r="E115" s="19">
        <v>0</v>
      </c>
      <c r="F115" s="19">
        <v>0</v>
      </c>
      <c r="G115" s="19">
        <v>70000</v>
      </c>
      <c r="H115" s="23">
        <v>401926.7</v>
      </c>
      <c r="I115" s="118">
        <f>D115+G115</f>
        <v>70000</v>
      </c>
      <c r="K115" s="19">
        <v>2018</v>
      </c>
      <c r="L115" s="19">
        <v>178.9</v>
      </c>
      <c r="M115" s="19">
        <v>0</v>
      </c>
      <c r="P115" s="6" t="s">
        <v>56</v>
      </c>
      <c r="Q115" s="16">
        <f aca="true" t="shared" si="10" ref="Q115:Q129">INDEX($A$22:$F$36,MATCH(P115,$A$22:$A$36,0),6)</f>
        <v>97.97</v>
      </c>
      <c r="R115" s="19">
        <v>0</v>
      </c>
      <c r="S115" s="19">
        <v>0</v>
      </c>
      <c r="T115" s="19">
        <v>0</v>
      </c>
      <c r="U115" s="19">
        <v>0</v>
      </c>
      <c r="V115" s="19">
        <v>0</v>
      </c>
      <c r="W115" s="19">
        <v>0</v>
      </c>
      <c r="X115" s="19">
        <v>0</v>
      </c>
      <c r="Y115" s="19">
        <v>0</v>
      </c>
      <c r="Z115" s="19">
        <v>0</v>
      </c>
      <c r="AA115" s="19">
        <v>0</v>
      </c>
      <c r="AB115" s="19">
        <v>0</v>
      </c>
      <c r="AC115" s="19">
        <v>0</v>
      </c>
      <c r="AD115" s="19"/>
      <c r="AJ115" s="34" t="s">
        <v>85</v>
      </c>
      <c r="AK115" s="38">
        <v>43160</v>
      </c>
      <c r="AL115" s="39">
        <f>H115</f>
        <v>401926.7</v>
      </c>
      <c r="AM115" s="35">
        <v>12.2</v>
      </c>
      <c r="AN115" s="31">
        <v>1</v>
      </c>
      <c r="AO115" s="36">
        <f>ROUND(AL115/(1+AM115%)^AN115,2)</f>
        <v>358223.44</v>
      </c>
      <c r="AP115" s="42">
        <v>43160</v>
      </c>
      <c r="AR115" s="165"/>
      <c r="AS115" s="165"/>
      <c r="AT115" s="91"/>
      <c r="AU115" s="165"/>
      <c r="AV115" s="47"/>
      <c r="AW115" s="165"/>
      <c r="AX115" s="165"/>
      <c r="AY115" s="91"/>
      <c r="AZ115" s="165"/>
      <c r="BA115" s="165"/>
      <c r="BB115" s="165"/>
      <c r="BC115" s="165"/>
      <c r="BD115" s="165"/>
      <c r="BE115" s="165"/>
      <c r="BF115" s="165"/>
      <c r="BG115" s="165"/>
      <c r="BH115" s="165"/>
      <c r="BI115" s="165"/>
      <c r="BJ115" s="165"/>
      <c r="BK115" s="165"/>
    </row>
    <row r="116" spans="2:63" ht="15">
      <c r="B116" s="19">
        <v>2019</v>
      </c>
      <c r="C116" s="19">
        <v>111841.8</v>
      </c>
      <c r="D116" s="19">
        <v>0</v>
      </c>
      <c r="E116" s="19">
        <v>0</v>
      </c>
      <c r="F116" s="19">
        <v>0</v>
      </c>
      <c r="G116" s="19">
        <v>70000</v>
      </c>
      <c r="H116" s="23">
        <v>41841.8</v>
      </c>
      <c r="I116" s="118">
        <f aca="true" t="shared" si="11" ref="I116:I126">D116+G116</f>
        <v>70000</v>
      </c>
      <c r="K116" s="19">
        <v>2019</v>
      </c>
      <c r="L116" s="19">
        <v>46.97</v>
      </c>
      <c r="M116" s="19">
        <v>0</v>
      </c>
      <c r="P116" s="6" t="s">
        <v>15</v>
      </c>
      <c r="Q116" s="16">
        <f t="shared" si="10"/>
        <v>60.1</v>
      </c>
      <c r="R116" s="19">
        <v>0</v>
      </c>
      <c r="S116" s="19">
        <v>0</v>
      </c>
      <c r="T116" s="19">
        <v>0</v>
      </c>
      <c r="U116" s="19">
        <v>0</v>
      </c>
      <c r="V116" s="19">
        <v>0</v>
      </c>
      <c r="W116" s="19">
        <v>0</v>
      </c>
      <c r="X116" s="19">
        <v>0</v>
      </c>
      <c r="Y116" s="19">
        <v>0</v>
      </c>
      <c r="Z116" s="19">
        <v>0</v>
      </c>
      <c r="AA116" s="19">
        <v>0</v>
      </c>
      <c r="AB116" s="19">
        <v>0</v>
      </c>
      <c r="AC116" s="19">
        <v>0</v>
      </c>
      <c r="AD116" s="19"/>
      <c r="AJ116" s="37" t="s">
        <v>85</v>
      </c>
      <c r="AK116" s="38">
        <v>43525</v>
      </c>
      <c r="AL116" s="39">
        <f aca="true" t="shared" si="12" ref="AL116:AL131">H116</f>
        <v>41841.8</v>
      </c>
      <c r="AM116" s="39">
        <v>12.2</v>
      </c>
      <c r="AN116" s="40">
        <v>2</v>
      </c>
      <c r="AO116" s="41">
        <f aca="true" t="shared" si="13" ref="AO116:AO131">ROUND(AL116/(1+AM116%)^AN116,2)</f>
        <v>33237.22</v>
      </c>
      <c r="AP116" s="42">
        <v>43160</v>
      </c>
      <c r="AR116" s="165"/>
      <c r="AS116" s="165"/>
      <c r="AT116" s="91"/>
      <c r="AU116" s="165"/>
      <c r="AV116" s="165"/>
      <c r="AW116" s="165"/>
      <c r="AX116" s="165"/>
      <c r="AY116" s="165"/>
      <c r="AZ116" s="165"/>
      <c r="BA116" s="165"/>
      <c r="BB116" s="165"/>
      <c r="BC116" s="165"/>
      <c r="BD116" s="165"/>
      <c r="BE116" s="165"/>
      <c r="BF116" s="165"/>
      <c r="BG116" s="165"/>
      <c r="BH116" s="165"/>
      <c r="BI116" s="165"/>
      <c r="BJ116" s="165"/>
      <c r="BK116" s="165"/>
    </row>
    <row r="117" spans="2:63" ht="15">
      <c r="B117" s="19">
        <v>2020</v>
      </c>
      <c r="C117" s="19">
        <v>100745.7</v>
      </c>
      <c r="D117" s="19">
        <v>0</v>
      </c>
      <c r="E117" s="19">
        <v>0</v>
      </c>
      <c r="F117" s="19">
        <v>0</v>
      </c>
      <c r="G117" s="19">
        <v>70000</v>
      </c>
      <c r="H117" s="23">
        <v>30745.699999999997</v>
      </c>
      <c r="I117" s="118">
        <f t="shared" si="11"/>
        <v>70000</v>
      </c>
      <c r="K117" s="19">
        <v>2020</v>
      </c>
      <c r="L117" s="19">
        <v>42.31</v>
      </c>
      <c r="M117" s="19">
        <v>0</v>
      </c>
      <c r="P117" s="6" t="s">
        <v>16</v>
      </c>
      <c r="Q117" s="16">
        <f t="shared" si="10"/>
        <v>38.49</v>
      </c>
      <c r="R117" s="19">
        <v>0</v>
      </c>
      <c r="S117" s="19">
        <v>0</v>
      </c>
      <c r="T117" s="19">
        <v>0</v>
      </c>
      <c r="U117" s="19">
        <v>0</v>
      </c>
      <c r="V117" s="19">
        <v>0</v>
      </c>
      <c r="W117" s="19">
        <v>0</v>
      </c>
      <c r="X117" s="19">
        <v>0</v>
      </c>
      <c r="Y117" s="19">
        <v>0</v>
      </c>
      <c r="Z117" s="19">
        <v>0</v>
      </c>
      <c r="AA117" s="19">
        <v>0</v>
      </c>
      <c r="AB117" s="19">
        <v>0</v>
      </c>
      <c r="AC117" s="19">
        <v>0</v>
      </c>
      <c r="AD117" s="19"/>
      <c r="AJ117" s="37" t="s">
        <v>85</v>
      </c>
      <c r="AK117" s="38">
        <v>43891</v>
      </c>
      <c r="AL117" s="39">
        <f t="shared" si="12"/>
        <v>30745.699999999997</v>
      </c>
      <c r="AM117" s="39">
        <v>12.2</v>
      </c>
      <c r="AN117" s="40">
        <v>3</v>
      </c>
      <c r="AO117" s="41">
        <f t="shared" si="13"/>
        <v>21767.36</v>
      </c>
      <c r="AP117" s="42">
        <v>43160</v>
      </c>
      <c r="AR117" s="165"/>
      <c r="AS117" s="165"/>
      <c r="AT117" s="91"/>
      <c r="AU117" s="165"/>
      <c r="AV117" s="165"/>
      <c r="AW117" s="165"/>
      <c r="AX117" s="165"/>
      <c r="AY117" s="165"/>
      <c r="AZ117" s="165"/>
      <c r="BA117" s="165"/>
      <c r="BB117" s="165"/>
      <c r="BC117" s="165"/>
      <c r="BD117" s="165"/>
      <c r="BE117" s="165"/>
      <c r="BF117" s="165"/>
      <c r="BG117" s="165"/>
      <c r="BH117" s="165"/>
      <c r="BI117" s="165"/>
      <c r="BJ117" s="165"/>
      <c r="BK117" s="165"/>
    </row>
    <row r="118" spans="2:63" ht="15">
      <c r="B118" s="19">
        <v>2021</v>
      </c>
      <c r="C118" s="19">
        <v>77053.43</v>
      </c>
      <c r="D118" s="19">
        <v>0</v>
      </c>
      <c r="E118" s="19">
        <v>0</v>
      </c>
      <c r="F118" s="19">
        <v>0</v>
      </c>
      <c r="G118" s="19">
        <v>70000</v>
      </c>
      <c r="H118" s="23">
        <v>7053.429999999993</v>
      </c>
      <c r="I118" s="118">
        <f t="shared" si="11"/>
        <v>70000</v>
      </c>
      <c r="K118" s="19">
        <v>2021</v>
      </c>
      <c r="L118" s="19">
        <v>32.36</v>
      </c>
      <c r="M118" s="19">
        <v>0</v>
      </c>
      <c r="P118" s="6" t="s">
        <v>68</v>
      </c>
      <c r="Q118" s="16">
        <f t="shared" si="10"/>
        <v>155.5</v>
      </c>
      <c r="R118" s="19">
        <v>0</v>
      </c>
      <c r="S118" s="19">
        <v>0</v>
      </c>
      <c r="T118" s="19">
        <v>0</v>
      </c>
      <c r="U118" s="19">
        <v>0</v>
      </c>
      <c r="V118" s="19">
        <v>0</v>
      </c>
      <c r="W118" s="19">
        <v>0</v>
      </c>
      <c r="X118" s="19">
        <v>0</v>
      </c>
      <c r="Y118" s="19">
        <v>0</v>
      </c>
      <c r="Z118" s="19">
        <v>0</v>
      </c>
      <c r="AA118" s="19">
        <v>0</v>
      </c>
      <c r="AB118" s="19">
        <v>0</v>
      </c>
      <c r="AC118" s="19">
        <v>0</v>
      </c>
      <c r="AD118" s="19"/>
      <c r="AJ118" s="37" t="s">
        <v>85</v>
      </c>
      <c r="AK118" s="38">
        <v>44256</v>
      </c>
      <c r="AL118" s="39">
        <f t="shared" si="12"/>
        <v>7053.429999999993</v>
      </c>
      <c r="AM118" s="39">
        <v>12.2</v>
      </c>
      <c r="AN118" s="40">
        <v>4</v>
      </c>
      <c r="AO118" s="41">
        <f t="shared" si="13"/>
        <v>4450.71</v>
      </c>
      <c r="AP118" s="42">
        <v>43160</v>
      </c>
      <c r="AR118" s="165"/>
      <c r="AS118" s="165"/>
      <c r="AT118" s="91"/>
      <c r="AU118" s="165"/>
      <c r="AV118" s="165"/>
      <c r="AW118" s="165"/>
      <c r="AX118" s="165"/>
      <c r="AY118" s="165"/>
      <c r="AZ118" s="165"/>
      <c r="BA118" s="165"/>
      <c r="BB118" s="165"/>
      <c r="BC118" s="165"/>
      <c r="BD118" s="165"/>
      <c r="BE118" s="165"/>
      <c r="BF118" s="165"/>
      <c r="BG118" s="165"/>
      <c r="BH118" s="165"/>
      <c r="BI118" s="165"/>
      <c r="BJ118" s="165"/>
      <c r="BK118" s="165"/>
    </row>
    <row r="119" spans="2:63" ht="15">
      <c r="B119" s="19">
        <v>2022</v>
      </c>
      <c r="C119" s="19">
        <v>4854708</v>
      </c>
      <c r="D119" s="19">
        <v>0</v>
      </c>
      <c r="E119" s="19">
        <v>0</v>
      </c>
      <c r="F119" s="19">
        <v>0</v>
      </c>
      <c r="G119" s="19">
        <v>70000</v>
      </c>
      <c r="H119" s="23">
        <v>4784708</v>
      </c>
      <c r="I119" s="118">
        <f t="shared" si="11"/>
        <v>70000</v>
      </c>
      <c r="K119" s="19">
        <v>2022</v>
      </c>
      <c r="L119" s="19">
        <v>10.93</v>
      </c>
      <c r="M119" s="19">
        <v>197.83</v>
      </c>
      <c r="P119" s="6" t="s">
        <v>13</v>
      </c>
      <c r="Q119" s="16">
        <f t="shared" si="10"/>
        <v>155.5</v>
      </c>
      <c r="R119" s="19">
        <v>0</v>
      </c>
      <c r="S119" s="19">
        <v>0</v>
      </c>
      <c r="T119" s="19">
        <v>0</v>
      </c>
      <c r="U119" s="19">
        <v>0</v>
      </c>
      <c r="V119" s="19">
        <v>0</v>
      </c>
      <c r="W119" s="19">
        <v>0</v>
      </c>
      <c r="X119" s="19">
        <v>0</v>
      </c>
      <c r="Y119" s="19">
        <v>0</v>
      </c>
      <c r="Z119" s="19">
        <v>0</v>
      </c>
      <c r="AA119" s="19">
        <v>0</v>
      </c>
      <c r="AB119" s="19">
        <v>0</v>
      </c>
      <c r="AC119" s="19">
        <v>0</v>
      </c>
      <c r="AD119" s="19"/>
      <c r="AJ119" s="37" t="s">
        <v>85</v>
      </c>
      <c r="AK119" s="38">
        <v>44621</v>
      </c>
      <c r="AL119" s="39">
        <f t="shared" si="12"/>
        <v>4784708</v>
      </c>
      <c r="AM119" s="39">
        <v>12.2</v>
      </c>
      <c r="AN119" s="40">
        <v>5</v>
      </c>
      <c r="AO119" s="41">
        <f t="shared" si="13"/>
        <v>2690860.32</v>
      </c>
      <c r="AP119" s="42">
        <v>43160</v>
      </c>
      <c r="AR119" s="165"/>
      <c r="AS119" s="165"/>
      <c r="AT119" s="91"/>
      <c r="AU119" s="165"/>
      <c r="AV119" s="165"/>
      <c r="AW119" s="165"/>
      <c r="AX119" s="165"/>
      <c r="AY119" s="165"/>
      <c r="AZ119" s="165"/>
      <c r="BA119" s="165"/>
      <c r="BB119" s="165"/>
      <c r="BC119" s="165"/>
      <c r="BD119" s="165"/>
      <c r="BE119" s="165"/>
      <c r="BF119" s="165"/>
      <c r="BG119" s="165"/>
      <c r="BH119" s="165"/>
      <c r="BI119" s="165"/>
      <c r="BJ119" s="165"/>
      <c r="BK119" s="165"/>
    </row>
    <row r="120" spans="2:63" ht="15">
      <c r="B120" s="71">
        <v>2023</v>
      </c>
      <c r="C120" s="71">
        <v>4179911</v>
      </c>
      <c r="D120" s="71">
        <v>0</v>
      </c>
      <c r="E120" s="71">
        <v>0</v>
      </c>
      <c r="F120" s="71">
        <v>0</v>
      </c>
      <c r="G120" s="71">
        <v>70000</v>
      </c>
      <c r="H120" s="71">
        <v>4109911</v>
      </c>
      <c r="I120" s="118">
        <f t="shared" si="11"/>
        <v>70000</v>
      </c>
      <c r="K120" s="19">
        <v>2023</v>
      </c>
      <c r="L120" s="19">
        <v>0</v>
      </c>
      <c r="M120" s="19">
        <v>171.25</v>
      </c>
      <c r="P120" s="6" t="s">
        <v>14</v>
      </c>
      <c r="Q120" s="16">
        <f t="shared" si="10"/>
        <v>155.5</v>
      </c>
      <c r="R120" s="19">
        <v>0</v>
      </c>
      <c r="S120" s="19">
        <v>0</v>
      </c>
      <c r="T120" s="19">
        <v>0</v>
      </c>
      <c r="U120" s="19">
        <v>0</v>
      </c>
      <c r="V120" s="19">
        <v>0</v>
      </c>
      <c r="W120" s="19">
        <v>0</v>
      </c>
      <c r="X120" s="19">
        <v>0</v>
      </c>
      <c r="Y120" s="19">
        <v>0</v>
      </c>
      <c r="Z120" s="19">
        <v>0</v>
      </c>
      <c r="AA120" s="19">
        <v>0</v>
      </c>
      <c r="AB120" s="19">
        <v>0</v>
      </c>
      <c r="AC120" s="19">
        <v>0</v>
      </c>
      <c r="AD120" s="19"/>
      <c r="AJ120" s="37" t="s">
        <v>85</v>
      </c>
      <c r="AK120" s="38">
        <v>44986</v>
      </c>
      <c r="AL120" s="39">
        <f t="shared" si="12"/>
        <v>4109911</v>
      </c>
      <c r="AM120" s="39">
        <v>12.2</v>
      </c>
      <c r="AN120" s="40">
        <v>6</v>
      </c>
      <c r="AO120" s="41">
        <f t="shared" si="13"/>
        <v>2060038.21</v>
      </c>
      <c r="AP120" s="42">
        <v>43160</v>
      </c>
      <c r="AR120" s="165"/>
      <c r="AS120" s="165"/>
      <c r="AT120" s="91"/>
      <c r="AU120" s="165"/>
      <c r="AV120" s="165"/>
      <c r="AW120" s="165"/>
      <c r="AX120" s="165"/>
      <c r="AY120" s="165"/>
      <c r="AZ120" s="165"/>
      <c r="BA120" s="165"/>
      <c r="BB120" s="165"/>
      <c r="BC120" s="165"/>
      <c r="BD120" s="165"/>
      <c r="BE120" s="165"/>
      <c r="BF120" s="165"/>
      <c r="BG120" s="165"/>
      <c r="BH120" s="165"/>
      <c r="BI120" s="165"/>
      <c r="BJ120" s="165"/>
      <c r="BK120" s="165"/>
    </row>
    <row r="121" spans="2:63" ht="15">
      <c r="B121" s="19">
        <v>2024</v>
      </c>
      <c r="C121" s="19">
        <v>1684318</v>
      </c>
      <c r="D121" s="19">
        <v>0</v>
      </c>
      <c r="E121" s="19">
        <v>0</v>
      </c>
      <c r="F121" s="19">
        <v>0</v>
      </c>
      <c r="G121" s="19">
        <v>35000</v>
      </c>
      <c r="H121" s="23">
        <v>1649318</v>
      </c>
      <c r="I121" s="118">
        <f t="shared" si="11"/>
        <v>35000</v>
      </c>
      <c r="K121" s="19">
        <v>2024</v>
      </c>
      <c r="L121" s="19">
        <v>0</v>
      </c>
      <c r="M121" s="19">
        <v>84.04</v>
      </c>
      <c r="P121" s="6" t="s">
        <v>17</v>
      </c>
      <c r="Q121" s="16">
        <f t="shared" si="10"/>
        <v>90.5</v>
      </c>
      <c r="R121" s="19">
        <v>0</v>
      </c>
      <c r="S121" s="19">
        <v>0</v>
      </c>
      <c r="T121" s="19">
        <v>0</v>
      </c>
      <c r="U121" s="19">
        <v>0</v>
      </c>
      <c r="V121" s="19">
        <v>0</v>
      </c>
      <c r="W121" s="19">
        <v>0</v>
      </c>
      <c r="X121" s="19">
        <v>0</v>
      </c>
      <c r="Y121" s="19">
        <v>0</v>
      </c>
      <c r="Z121" s="19">
        <v>0</v>
      </c>
      <c r="AA121" s="19">
        <v>0</v>
      </c>
      <c r="AB121" s="19">
        <v>0</v>
      </c>
      <c r="AC121" s="19">
        <v>0</v>
      </c>
      <c r="AD121" s="19"/>
      <c r="AJ121" s="37" t="s">
        <v>85</v>
      </c>
      <c r="AK121" s="38">
        <v>45352</v>
      </c>
      <c r="AL121" s="39">
        <f t="shared" si="12"/>
        <v>1649318</v>
      </c>
      <c r="AM121" s="39">
        <v>12.2</v>
      </c>
      <c r="AN121" s="40">
        <v>7</v>
      </c>
      <c r="AO121" s="41">
        <f t="shared" si="13"/>
        <v>736808.11</v>
      </c>
      <c r="AP121" s="42">
        <v>43160</v>
      </c>
      <c r="AR121" s="165"/>
      <c r="AS121" s="165"/>
      <c r="AT121" s="91"/>
      <c r="AU121" s="165"/>
      <c r="AV121" s="165"/>
      <c r="AW121" s="165"/>
      <c r="AX121" s="165"/>
      <c r="AY121" s="165"/>
      <c r="AZ121" s="165"/>
      <c r="BA121" s="165"/>
      <c r="BB121" s="165"/>
      <c r="BC121" s="165"/>
      <c r="BD121" s="165"/>
      <c r="BE121" s="165"/>
      <c r="BF121" s="165"/>
      <c r="BG121" s="165"/>
      <c r="BH121" s="165"/>
      <c r="BI121" s="165"/>
      <c r="BJ121" s="165"/>
      <c r="BK121" s="165"/>
    </row>
    <row r="122" spans="2:63" ht="15">
      <c r="B122" s="19">
        <v>2025</v>
      </c>
      <c r="C122" s="19">
        <v>1966187</v>
      </c>
      <c r="D122" s="19">
        <v>0</v>
      </c>
      <c r="E122" s="19">
        <v>0</v>
      </c>
      <c r="F122" s="19">
        <v>0</v>
      </c>
      <c r="G122" s="19">
        <v>35000</v>
      </c>
      <c r="H122" s="23">
        <v>1931187</v>
      </c>
      <c r="I122" s="118">
        <f t="shared" si="11"/>
        <v>35000</v>
      </c>
      <c r="K122" s="19">
        <v>2025</v>
      </c>
      <c r="L122" s="19">
        <v>0</v>
      </c>
      <c r="M122" s="19">
        <v>94.86</v>
      </c>
      <c r="P122" s="6" t="s">
        <v>10</v>
      </c>
      <c r="Q122" s="16">
        <f t="shared" si="10"/>
        <v>90.5</v>
      </c>
      <c r="R122" s="19">
        <v>0</v>
      </c>
      <c r="S122" s="19">
        <v>0</v>
      </c>
      <c r="T122" s="19">
        <v>0</v>
      </c>
      <c r="U122" s="19">
        <v>0</v>
      </c>
      <c r="V122" s="19">
        <v>0</v>
      </c>
      <c r="W122" s="19">
        <v>0</v>
      </c>
      <c r="X122" s="19">
        <v>0</v>
      </c>
      <c r="Y122" s="19">
        <v>0</v>
      </c>
      <c r="Z122" s="19">
        <v>0</v>
      </c>
      <c r="AA122" s="19">
        <v>0</v>
      </c>
      <c r="AB122" s="19">
        <v>0</v>
      </c>
      <c r="AC122" s="19">
        <v>0</v>
      </c>
      <c r="AD122" s="19"/>
      <c r="AJ122" s="37" t="s">
        <v>85</v>
      </c>
      <c r="AK122" s="38">
        <v>45717</v>
      </c>
      <c r="AL122" s="39">
        <f t="shared" si="12"/>
        <v>1931187</v>
      </c>
      <c r="AM122" s="39">
        <v>12.2</v>
      </c>
      <c r="AN122" s="40">
        <v>8</v>
      </c>
      <c r="AO122" s="41">
        <f t="shared" si="13"/>
        <v>768920.56</v>
      </c>
      <c r="AP122" s="42">
        <v>43160</v>
      </c>
      <c r="AR122" s="165"/>
      <c r="AS122" s="165"/>
      <c r="AT122" s="91"/>
      <c r="AU122" s="165"/>
      <c r="AV122" s="165"/>
      <c r="AW122" s="165"/>
      <c r="AX122" s="165"/>
      <c r="AY122" s="165"/>
      <c r="AZ122" s="165"/>
      <c r="BA122" s="165"/>
      <c r="BB122" s="165"/>
      <c r="BC122" s="165"/>
      <c r="BD122" s="165"/>
      <c r="BE122" s="165"/>
      <c r="BF122" s="165"/>
      <c r="BG122" s="165"/>
      <c r="BH122" s="165"/>
      <c r="BI122" s="165"/>
      <c r="BJ122" s="165"/>
      <c r="BK122" s="165"/>
    </row>
    <row r="123" spans="2:63" ht="15">
      <c r="B123" s="19">
        <v>2026</v>
      </c>
      <c r="C123" s="19">
        <v>973559.1</v>
      </c>
      <c r="D123" s="19">
        <v>0</v>
      </c>
      <c r="E123" s="19">
        <v>0</v>
      </c>
      <c r="F123" s="19">
        <v>0</v>
      </c>
      <c r="G123" s="19">
        <v>35000</v>
      </c>
      <c r="H123" s="23">
        <v>938559.1</v>
      </c>
      <c r="I123" s="118">
        <f t="shared" si="11"/>
        <v>35000</v>
      </c>
      <c r="K123" s="19">
        <v>2026</v>
      </c>
      <c r="L123" s="19">
        <v>0</v>
      </c>
      <c r="M123" s="19">
        <v>46.97</v>
      </c>
      <c r="P123" s="6" t="s">
        <v>7</v>
      </c>
      <c r="Q123" s="16">
        <f t="shared" si="10"/>
        <v>90.5</v>
      </c>
      <c r="R123" s="19">
        <v>14.2868</v>
      </c>
      <c r="S123" s="19">
        <v>0</v>
      </c>
      <c r="T123" s="19">
        <v>0</v>
      </c>
      <c r="U123" s="19">
        <v>0</v>
      </c>
      <c r="V123" s="19">
        <v>15205.21</v>
      </c>
      <c r="W123" s="19">
        <v>13162.27</v>
      </c>
      <c r="X123" s="19">
        <v>7939.259</v>
      </c>
      <c r="Y123" s="19">
        <v>9737.379</v>
      </c>
      <c r="Z123" s="19">
        <v>4821.47</v>
      </c>
      <c r="AA123" s="19">
        <v>4343.122</v>
      </c>
      <c r="AB123" s="19">
        <v>3321.754</v>
      </c>
      <c r="AC123" s="19">
        <v>1121.965</v>
      </c>
      <c r="AD123" s="19"/>
      <c r="AJ123" s="37" t="s">
        <v>85</v>
      </c>
      <c r="AK123" s="38">
        <v>46082</v>
      </c>
      <c r="AL123" s="39">
        <f t="shared" si="12"/>
        <v>938559.1</v>
      </c>
      <c r="AM123" s="39">
        <v>12.2</v>
      </c>
      <c r="AN123" s="40">
        <v>9</v>
      </c>
      <c r="AO123" s="41">
        <f t="shared" si="13"/>
        <v>333062.63</v>
      </c>
      <c r="AP123" s="42">
        <v>43160</v>
      </c>
      <c r="AR123" s="165"/>
      <c r="AS123" s="165"/>
      <c r="AT123" s="91"/>
      <c r="AU123" s="165"/>
      <c r="AV123" s="165"/>
      <c r="AW123" s="165"/>
      <c r="AX123" s="165"/>
      <c r="AY123" s="165"/>
      <c r="AZ123" s="165"/>
      <c r="BA123" s="165"/>
      <c r="BB123" s="165"/>
      <c r="BC123" s="165"/>
      <c r="BD123" s="165"/>
      <c r="BE123" s="165"/>
      <c r="BF123" s="165"/>
      <c r="BG123" s="165"/>
      <c r="BH123" s="165"/>
      <c r="BI123" s="165"/>
      <c r="BJ123" s="165"/>
      <c r="BK123" s="165"/>
    </row>
    <row r="124" spans="2:63" ht="15">
      <c r="B124" s="19">
        <v>2027</v>
      </c>
      <c r="C124" s="19">
        <v>876970.1</v>
      </c>
      <c r="D124" s="19">
        <v>0</v>
      </c>
      <c r="E124" s="19">
        <v>0</v>
      </c>
      <c r="F124" s="19">
        <v>0</v>
      </c>
      <c r="G124" s="19">
        <v>35000</v>
      </c>
      <c r="H124" s="23">
        <v>841970.1</v>
      </c>
      <c r="I124" s="118">
        <f t="shared" si="11"/>
        <v>35000</v>
      </c>
      <c r="K124" s="19">
        <v>2027</v>
      </c>
      <c r="L124" s="19">
        <v>0</v>
      </c>
      <c r="M124" s="19">
        <v>42.31</v>
      </c>
      <c r="P124" s="6" t="s">
        <v>18</v>
      </c>
      <c r="Q124" s="16">
        <f t="shared" si="10"/>
        <v>40.5</v>
      </c>
      <c r="R124" s="19">
        <v>0</v>
      </c>
      <c r="S124" s="19">
        <v>0</v>
      </c>
      <c r="T124" s="19">
        <v>0</v>
      </c>
      <c r="U124" s="19">
        <v>0</v>
      </c>
      <c r="V124" s="19">
        <v>0</v>
      </c>
      <c r="W124" s="19">
        <v>0</v>
      </c>
      <c r="X124" s="19">
        <v>0</v>
      </c>
      <c r="Y124" s="19">
        <v>0</v>
      </c>
      <c r="Z124" s="19">
        <v>0</v>
      </c>
      <c r="AA124" s="19">
        <v>0</v>
      </c>
      <c r="AB124" s="19">
        <v>0</v>
      </c>
      <c r="AC124" s="19">
        <v>0</v>
      </c>
      <c r="AD124" s="19"/>
      <c r="AJ124" s="37" t="s">
        <v>85</v>
      </c>
      <c r="AK124" s="38">
        <v>46447</v>
      </c>
      <c r="AL124" s="39">
        <f t="shared" si="12"/>
        <v>841970.1</v>
      </c>
      <c r="AM124" s="39">
        <v>12.2</v>
      </c>
      <c r="AN124" s="40">
        <v>10</v>
      </c>
      <c r="AO124" s="41">
        <f t="shared" si="13"/>
        <v>266298.12</v>
      </c>
      <c r="AP124" s="42">
        <v>43160</v>
      </c>
      <c r="AR124" s="165"/>
      <c r="AS124" s="165"/>
      <c r="AT124" s="91"/>
      <c r="AU124" s="165"/>
      <c r="AV124" s="165"/>
      <c r="AW124" s="165"/>
      <c r="AX124" s="165"/>
      <c r="AY124" s="165"/>
      <c r="AZ124" s="165"/>
      <c r="BA124" s="165"/>
      <c r="BB124" s="165"/>
      <c r="BC124" s="165"/>
      <c r="BD124" s="165"/>
      <c r="BE124" s="165"/>
      <c r="BF124" s="165"/>
      <c r="BG124" s="165"/>
      <c r="BH124" s="165"/>
      <c r="BI124" s="165"/>
      <c r="BJ124" s="165"/>
      <c r="BK124" s="165"/>
    </row>
    <row r="125" spans="2:63" ht="15">
      <c r="B125" s="19">
        <v>2028</v>
      </c>
      <c r="C125" s="19">
        <v>670733.9</v>
      </c>
      <c r="D125" s="19">
        <v>0</v>
      </c>
      <c r="E125" s="19">
        <v>0</v>
      </c>
      <c r="F125" s="19">
        <v>0</v>
      </c>
      <c r="G125" s="19">
        <v>35000</v>
      </c>
      <c r="H125" s="23">
        <v>635733.9</v>
      </c>
      <c r="I125" s="118">
        <f t="shared" si="11"/>
        <v>35000</v>
      </c>
      <c r="K125" s="19">
        <v>2028</v>
      </c>
      <c r="L125" s="19">
        <v>0</v>
      </c>
      <c r="M125" s="19">
        <v>32.36</v>
      </c>
      <c r="P125" s="6" t="s">
        <v>11</v>
      </c>
      <c r="Q125" s="16">
        <f t="shared" si="10"/>
        <v>40.5</v>
      </c>
      <c r="R125" s="19">
        <v>0</v>
      </c>
      <c r="S125" s="19">
        <v>0</v>
      </c>
      <c r="T125" s="19">
        <v>0</v>
      </c>
      <c r="U125" s="19">
        <v>0</v>
      </c>
      <c r="V125" s="19">
        <v>0</v>
      </c>
      <c r="W125" s="19">
        <v>0</v>
      </c>
      <c r="X125" s="19">
        <v>0</v>
      </c>
      <c r="Y125" s="19">
        <v>0</v>
      </c>
      <c r="Z125" s="19">
        <v>0</v>
      </c>
      <c r="AA125" s="19">
        <v>0</v>
      </c>
      <c r="AB125" s="19">
        <v>0</v>
      </c>
      <c r="AC125" s="19">
        <v>0</v>
      </c>
      <c r="AD125" s="19"/>
      <c r="AJ125" s="37" t="s">
        <v>85</v>
      </c>
      <c r="AK125" s="38">
        <v>46813</v>
      </c>
      <c r="AL125" s="39">
        <f t="shared" si="12"/>
        <v>635733.9</v>
      </c>
      <c r="AM125" s="39">
        <v>12.2</v>
      </c>
      <c r="AN125" s="40">
        <v>11</v>
      </c>
      <c r="AO125" s="41">
        <f t="shared" si="13"/>
        <v>179206.58</v>
      </c>
      <c r="AP125" s="42">
        <v>43160</v>
      </c>
      <c r="AR125" s="165"/>
      <c r="AS125" s="165"/>
      <c r="AT125" s="91"/>
      <c r="AU125" s="165"/>
      <c r="AV125" s="165"/>
      <c r="AW125" s="165"/>
      <c r="AX125" s="165"/>
      <c r="AY125" s="165"/>
      <c r="AZ125" s="165"/>
      <c r="BA125" s="165"/>
      <c r="BB125" s="165"/>
      <c r="BC125" s="165"/>
      <c r="BD125" s="165"/>
      <c r="BE125" s="165"/>
      <c r="BF125" s="165"/>
      <c r="BG125" s="165"/>
      <c r="BH125" s="165"/>
      <c r="BI125" s="165"/>
      <c r="BJ125" s="165"/>
      <c r="BK125" s="165"/>
    </row>
    <row r="126" spans="2:63" ht="15">
      <c r="B126" s="19">
        <v>2029</v>
      </c>
      <c r="C126" s="19">
        <v>226548.9</v>
      </c>
      <c r="D126" s="19">
        <v>0</v>
      </c>
      <c r="E126" s="19">
        <v>0</v>
      </c>
      <c r="F126" s="19">
        <v>0</v>
      </c>
      <c r="G126" s="19">
        <v>35000</v>
      </c>
      <c r="H126" s="23">
        <v>191548.9</v>
      </c>
      <c r="I126" s="118">
        <f t="shared" si="11"/>
        <v>35000</v>
      </c>
      <c r="K126" s="19">
        <v>2029</v>
      </c>
      <c r="L126" s="19">
        <v>0</v>
      </c>
      <c r="M126" s="19">
        <v>10.93</v>
      </c>
      <c r="P126" s="6" t="s">
        <v>8</v>
      </c>
      <c r="Q126" s="16">
        <f t="shared" si="10"/>
        <v>40.5</v>
      </c>
      <c r="R126" s="19">
        <v>4364.02</v>
      </c>
      <c r="S126" s="19">
        <v>882.0966</v>
      </c>
      <c r="T126" s="19">
        <v>794.5818</v>
      </c>
      <c r="U126" s="19">
        <v>607.7208</v>
      </c>
      <c r="V126" s="19">
        <v>68148.00540000001</v>
      </c>
      <c r="W126" s="19">
        <v>58814.1</v>
      </c>
      <c r="X126" s="19">
        <v>19661.16</v>
      </c>
      <c r="Y126" s="19">
        <v>22114.71</v>
      </c>
      <c r="Z126" s="19">
        <v>10950.12</v>
      </c>
      <c r="AA126" s="19">
        <v>9863.73</v>
      </c>
      <c r="AB126" s="19">
        <v>7544.087</v>
      </c>
      <c r="AC126" s="19">
        <v>2548.111</v>
      </c>
      <c r="AD126" s="19"/>
      <c r="AJ126" s="37" t="s">
        <v>85</v>
      </c>
      <c r="AK126" s="38">
        <v>47178</v>
      </c>
      <c r="AL126" s="39">
        <f t="shared" si="12"/>
        <v>191548.9</v>
      </c>
      <c r="AM126" s="39">
        <v>12.2</v>
      </c>
      <c r="AN126" s="40">
        <v>12</v>
      </c>
      <c r="AO126" s="41">
        <f t="shared" si="13"/>
        <v>48124.41</v>
      </c>
      <c r="AP126" s="42">
        <v>43160</v>
      </c>
      <c r="AR126" s="165"/>
      <c r="AS126" s="165"/>
      <c r="AT126" s="91"/>
      <c r="AU126" s="165"/>
      <c r="AV126" s="165"/>
      <c r="AW126" s="165"/>
      <c r="AX126" s="165"/>
      <c r="AY126" s="165"/>
      <c r="AZ126" s="165"/>
      <c r="BA126" s="165"/>
      <c r="BB126" s="165"/>
      <c r="BC126" s="165"/>
      <c r="BD126" s="165"/>
      <c r="BE126" s="165"/>
      <c r="BF126" s="165"/>
      <c r="BG126" s="165"/>
      <c r="BH126" s="165"/>
      <c r="BI126" s="165"/>
      <c r="BJ126" s="165"/>
      <c r="BK126" s="165"/>
    </row>
    <row r="127" spans="2:63" ht="15">
      <c r="B127" s="19"/>
      <c r="C127" s="19"/>
      <c r="D127" s="19"/>
      <c r="E127" s="19"/>
      <c r="F127" s="19"/>
      <c r="G127" s="19"/>
      <c r="H127" s="23"/>
      <c r="I127" s="118"/>
      <c r="K127" s="19"/>
      <c r="L127" s="19"/>
      <c r="M127" s="2">
        <f>SUM(M115:M126)</f>
        <v>680.55</v>
      </c>
      <c r="P127" s="6" t="s">
        <v>19</v>
      </c>
      <c r="Q127" s="16">
        <f t="shared" si="10"/>
        <v>18.7</v>
      </c>
      <c r="R127" s="19">
        <v>0</v>
      </c>
      <c r="S127" s="19">
        <v>0</v>
      </c>
      <c r="T127" s="19">
        <v>0</v>
      </c>
      <c r="U127" s="19">
        <v>0</v>
      </c>
      <c r="V127" s="19">
        <v>0</v>
      </c>
      <c r="W127" s="19">
        <v>0</v>
      </c>
      <c r="X127" s="19">
        <v>0</v>
      </c>
      <c r="Y127" s="19">
        <v>0</v>
      </c>
      <c r="Z127" s="19">
        <v>0</v>
      </c>
      <c r="AA127" s="19">
        <v>0</v>
      </c>
      <c r="AB127" s="19">
        <v>0</v>
      </c>
      <c r="AC127" s="19">
        <v>0</v>
      </c>
      <c r="AD127" s="19"/>
      <c r="AJ127" s="37" t="s">
        <v>85</v>
      </c>
      <c r="AK127" s="38">
        <v>47543</v>
      </c>
      <c r="AL127" s="39">
        <f t="shared" si="12"/>
        <v>0</v>
      </c>
      <c r="AM127" s="39">
        <v>12.2</v>
      </c>
      <c r="AN127" s="40">
        <v>13</v>
      </c>
      <c r="AO127" s="41">
        <f t="shared" si="13"/>
        <v>0</v>
      </c>
      <c r="AP127" s="42">
        <v>43160</v>
      </c>
      <c r="AR127" s="165"/>
      <c r="AS127" s="165"/>
      <c r="AT127" s="91"/>
      <c r="AU127" s="165"/>
      <c r="AV127" s="165"/>
      <c r="AW127" s="165"/>
      <c r="AX127" s="165"/>
      <c r="AY127" s="165"/>
      <c r="AZ127" s="165"/>
      <c r="BA127" s="165"/>
      <c r="BB127" s="165"/>
      <c r="BC127" s="165"/>
      <c r="BD127" s="165"/>
      <c r="BE127" s="165"/>
      <c r="BF127" s="165"/>
      <c r="BG127" s="165"/>
      <c r="BH127" s="165"/>
      <c r="BI127" s="165"/>
      <c r="BJ127" s="165"/>
      <c r="BK127" s="165"/>
    </row>
    <row r="128" spans="2:63" ht="15">
      <c r="B128" s="6"/>
      <c r="C128" s="6"/>
      <c r="D128" s="6"/>
      <c r="E128" s="6"/>
      <c r="F128" s="6"/>
      <c r="G128" s="6"/>
      <c r="H128" s="6"/>
      <c r="P128" s="6" t="s">
        <v>12</v>
      </c>
      <c r="Q128" s="16">
        <f t="shared" si="10"/>
        <v>18.7</v>
      </c>
      <c r="R128" s="19">
        <v>0</v>
      </c>
      <c r="S128" s="19">
        <v>0</v>
      </c>
      <c r="T128" s="19">
        <v>0</v>
      </c>
      <c r="U128" s="19">
        <v>0</v>
      </c>
      <c r="V128" s="19">
        <v>0</v>
      </c>
      <c r="W128" s="19">
        <v>0</v>
      </c>
      <c r="X128" s="19">
        <v>0</v>
      </c>
      <c r="Y128" s="19">
        <v>0</v>
      </c>
      <c r="Z128" s="19">
        <v>0</v>
      </c>
      <c r="AA128" s="19">
        <v>0</v>
      </c>
      <c r="AB128" s="19">
        <v>0</v>
      </c>
      <c r="AC128" s="19">
        <v>0</v>
      </c>
      <c r="AD128" s="19"/>
      <c r="AJ128" s="37" t="s">
        <v>85</v>
      </c>
      <c r="AK128" s="38">
        <v>47908</v>
      </c>
      <c r="AL128" s="39">
        <f t="shared" si="12"/>
        <v>0</v>
      </c>
      <c r="AM128" s="39">
        <v>12.2</v>
      </c>
      <c r="AN128" s="40">
        <v>14</v>
      </c>
      <c r="AO128" s="41">
        <f t="shared" si="13"/>
        <v>0</v>
      </c>
      <c r="AP128" s="42">
        <v>43160</v>
      </c>
      <c r="AR128" s="165"/>
      <c r="AS128" s="165"/>
      <c r="AT128" s="91"/>
      <c r="AU128" s="165"/>
      <c r="AV128" s="165"/>
      <c r="AW128" s="165"/>
      <c r="AX128" s="165"/>
      <c r="AY128" s="165"/>
      <c r="AZ128" s="165"/>
      <c r="BA128" s="165"/>
      <c r="BB128" s="165"/>
      <c r="BC128" s="165"/>
      <c r="BD128" s="165"/>
      <c r="BE128" s="165"/>
      <c r="BF128" s="165"/>
      <c r="BG128" s="165"/>
      <c r="BH128" s="165"/>
      <c r="BI128" s="165"/>
      <c r="BJ128" s="165"/>
      <c r="BK128" s="165"/>
    </row>
    <row r="129" spans="2:63" ht="15">
      <c r="B129" s="6"/>
      <c r="C129" s="6"/>
      <c r="D129" s="6"/>
      <c r="E129" s="6"/>
      <c r="F129" s="6"/>
      <c r="G129" s="6"/>
      <c r="H129" s="6"/>
      <c r="P129" s="6" t="s">
        <v>9</v>
      </c>
      <c r="Q129" s="16">
        <f t="shared" si="10"/>
        <v>18.7</v>
      </c>
      <c r="R129" s="19">
        <v>15716.1</v>
      </c>
      <c r="S129" s="19">
        <v>4070.42</v>
      </c>
      <c r="T129" s="19">
        <v>3666.585</v>
      </c>
      <c r="U129" s="19">
        <v>2804.318</v>
      </c>
      <c r="V129" s="19">
        <v>38430.0438</v>
      </c>
      <c r="W129" s="19">
        <v>32446.74</v>
      </c>
      <c r="X129" s="19">
        <v>9066.235</v>
      </c>
      <c r="Y129" s="19">
        <v>10123.46</v>
      </c>
      <c r="Z129" s="19">
        <v>5012.638</v>
      </c>
      <c r="AA129" s="19">
        <v>4515.323</v>
      </c>
      <c r="AB129" s="19">
        <v>3453.459</v>
      </c>
      <c r="AC129" s="19">
        <v>1166.45</v>
      </c>
      <c r="AD129" s="19"/>
      <c r="AJ129" s="37" t="s">
        <v>85</v>
      </c>
      <c r="AK129" s="38">
        <v>48274</v>
      </c>
      <c r="AL129" s="39">
        <f t="shared" si="12"/>
        <v>0</v>
      </c>
      <c r="AM129" s="39">
        <v>12.2</v>
      </c>
      <c r="AN129" s="40">
        <v>15</v>
      </c>
      <c r="AO129" s="41">
        <f t="shared" si="13"/>
        <v>0</v>
      </c>
      <c r="AP129" s="42">
        <v>43160</v>
      </c>
      <c r="AR129" s="165"/>
      <c r="AS129" s="165"/>
      <c r="AT129" s="91"/>
      <c r="AU129" s="165"/>
      <c r="AV129" s="165"/>
      <c r="AW129" s="165"/>
      <c r="AX129" s="165"/>
      <c r="AY129" s="165"/>
      <c r="AZ129" s="165"/>
      <c r="BA129" s="165"/>
      <c r="BB129" s="165"/>
      <c r="BC129" s="165"/>
      <c r="BD129" s="165"/>
      <c r="BE129" s="165"/>
      <c r="BF129" s="165"/>
      <c r="BG129" s="165"/>
      <c r="BH129" s="165"/>
      <c r="BI129" s="165"/>
      <c r="BJ129" s="165"/>
      <c r="BK129" s="165"/>
    </row>
    <row r="130" spans="18:63" ht="15">
      <c r="R130" s="2">
        <f>SUMPRODUCT($Q$55:$Q$69,R115:R129)</f>
        <v>471926.83540000004</v>
      </c>
      <c r="S130" s="2">
        <f aca="true" t="shared" si="14" ref="S130:AC130">SUMPRODUCT($Q$55:$Q$69,S115:S129)</f>
        <v>111841.76629999999</v>
      </c>
      <c r="T130" s="2">
        <f t="shared" si="14"/>
        <v>100745.70240000001</v>
      </c>
      <c r="U130" s="2">
        <f t="shared" si="14"/>
        <v>77053.439</v>
      </c>
      <c r="V130" s="2">
        <f t="shared" si="14"/>
        <v>4854707.542760001</v>
      </c>
      <c r="W130" s="2">
        <f t="shared" si="14"/>
        <v>4179910.523</v>
      </c>
      <c r="X130" s="2">
        <f t="shared" si="14"/>
        <v>1684318.514</v>
      </c>
      <c r="Y130" s="2">
        <f t="shared" si="14"/>
        <v>1966187.2565000001</v>
      </c>
      <c r="Z130" s="2">
        <f t="shared" si="14"/>
        <v>973559.2256</v>
      </c>
      <c r="AA130" s="2">
        <f t="shared" si="14"/>
        <v>876970.1461</v>
      </c>
      <c r="AB130" s="2">
        <f t="shared" si="14"/>
        <v>670733.9438</v>
      </c>
      <c r="AC130" s="2">
        <f t="shared" si="14"/>
        <v>226548.94299999997</v>
      </c>
      <c r="AD130" s="2"/>
      <c r="AJ130" s="37" t="s">
        <v>85</v>
      </c>
      <c r="AK130" s="38">
        <v>48639</v>
      </c>
      <c r="AL130" s="39">
        <f t="shared" si="12"/>
        <v>0</v>
      </c>
      <c r="AM130" s="39">
        <v>12.2</v>
      </c>
      <c r="AN130" s="40">
        <v>16</v>
      </c>
      <c r="AO130" s="41">
        <f t="shared" si="13"/>
        <v>0</v>
      </c>
      <c r="AP130" s="42">
        <v>43160</v>
      </c>
      <c r="AR130" s="165"/>
      <c r="AS130" s="165"/>
      <c r="AT130" s="91"/>
      <c r="AU130" s="165"/>
      <c r="AV130" s="165"/>
      <c r="AW130" s="165"/>
      <c r="AX130" s="165"/>
      <c r="AY130" s="165"/>
      <c r="AZ130" s="165"/>
      <c r="BA130" s="165"/>
      <c r="BB130" s="165"/>
      <c r="BC130" s="165"/>
      <c r="BD130" s="165"/>
      <c r="BE130" s="165"/>
      <c r="BF130" s="165"/>
      <c r="BG130" s="165"/>
      <c r="BH130" s="165"/>
      <c r="BI130" s="165"/>
      <c r="BJ130" s="165"/>
      <c r="BK130" s="165"/>
    </row>
    <row r="131" spans="36:63" ht="15.75" thickBot="1">
      <c r="AJ131" s="43" t="s">
        <v>85</v>
      </c>
      <c r="AK131" s="38">
        <v>49004</v>
      </c>
      <c r="AL131" s="39">
        <f t="shared" si="12"/>
        <v>0</v>
      </c>
      <c r="AM131" s="39">
        <v>12.2</v>
      </c>
      <c r="AN131" s="40">
        <v>17</v>
      </c>
      <c r="AO131" s="41">
        <f t="shared" si="13"/>
        <v>0</v>
      </c>
      <c r="AP131" s="42">
        <v>43160</v>
      </c>
      <c r="AR131" s="165"/>
      <c r="AS131" s="165"/>
      <c r="AT131" s="91"/>
      <c r="AU131" s="165"/>
      <c r="AV131" s="165"/>
      <c r="AW131" s="165"/>
      <c r="AX131" s="165"/>
      <c r="AY131" s="165"/>
      <c r="AZ131" s="165"/>
      <c r="BA131" s="165"/>
      <c r="BB131" s="165"/>
      <c r="BC131" s="165"/>
      <c r="BD131" s="165"/>
      <c r="BE131" s="165"/>
      <c r="BF131" s="165"/>
      <c r="BG131" s="165"/>
      <c r="BH131" s="165"/>
      <c r="BI131" s="165"/>
      <c r="BJ131" s="165"/>
      <c r="BK131" s="165"/>
    </row>
    <row r="132" spans="37:63" ht="15.75" thickTop="1">
      <c r="AK132" s="38"/>
      <c r="AL132" s="39">
        <f>SUM(AL115:AL131)</f>
        <v>15564503.629999999</v>
      </c>
      <c r="AO132" s="49">
        <f>SUM(AO115:AO131)</f>
        <v>7500997.67</v>
      </c>
      <c r="AR132" s="165"/>
      <c r="AS132" s="165"/>
      <c r="AT132" s="47"/>
      <c r="AU132" s="165"/>
      <c r="AV132" s="165"/>
      <c r="AW132" s="165"/>
      <c r="AX132" s="165"/>
      <c r="AY132" s="165"/>
      <c r="AZ132" s="165"/>
      <c r="BA132" s="165"/>
      <c r="BB132" s="165"/>
      <c r="BC132" s="165"/>
      <c r="BD132" s="165"/>
      <c r="BE132" s="165"/>
      <c r="BF132" s="165"/>
      <c r="BG132" s="165"/>
      <c r="BH132" s="165"/>
      <c r="BI132" s="165"/>
      <c r="BJ132" s="165"/>
      <c r="BK132" s="165"/>
    </row>
    <row r="133" spans="38:63" ht="15">
      <c r="AL133" s="48">
        <f>SUM(H115:H126)</f>
        <v>15564503.629999999</v>
      </c>
      <c r="AR133" s="165"/>
      <c r="AS133" s="165"/>
      <c r="AT133" s="165"/>
      <c r="AU133" s="165"/>
      <c r="AV133" s="165"/>
      <c r="AW133" s="165"/>
      <c r="AX133" s="165"/>
      <c r="AY133" s="165"/>
      <c r="AZ133" s="165"/>
      <c r="BA133" s="165"/>
      <c r="BB133" s="165"/>
      <c r="BC133" s="165"/>
      <c r="BD133" s="165"/>
      <c r="BE133" s="165"/>
      <c r="BF133" s="165"/>
      <c r="BG133" s="165"/>
      <c r="BH133" s="165"/>
      <c r="BI133" s="165"/>
      <c r="BJ133" s="165"/>
      <c r="BK133" s="165"/>
    </row>
    <row r="134" spans="38:63" ht="15">
      <c r="AL134" s="46">
        <f>AL132-AL133</f>
        <v>0</v>
      </c>
      <c r="AO134" s="46">
        <f>D43</f>
        <v>7500997.666155927</v>
      </c>
      <c r="AR134" s="165"/>
      <c r="AS134" s="165"/>
      <c r="AT134" s="165"/>
      <c r="AU134" s="165"/>
      <c r="AV134" s="165"/>
      <c r="AW134" s="165"/>
      <c r="AX134" s="165"/>
      <c r="AY134" s="165"/>
      <c r="AZ134" s="165"/>
      <c r="BA134" s="165"/>
      <c r="BB134" s="165"/>
      <c r="BC134" s="165"/>
      <c r="BD134" s="165"/>
      <c r="BE134" s="165"/>
      <c r="BF134" s="165"/>
      <c r="BG134" s="165"/>
      <c r="BH134" s="165"/>
      <c r="BI134" s="165"/>
      <c r="BJ134" s="165"/>
      <c r="BK134" s="165"/>
    </row>
    <row r="135" spans="37:63" ht="15">
      <c r="AK135" s="51"/>
      <c r="AL135" s="44"/>
      <c r="AM135" s="53"/>
      <c r="AN135" s="44"/>
      <c r="AO135" s="51"/>
      <c r="AP135" s="51"/>
      <c r="AR135" s="165"/>
      <c r="AS135" s="165"/>
      <c r="AT135" s="165"/>
      <c r="AU135" s="165"/>
      <c r="AV135" s="165"/>
      <c r="AW135" s="165"/>
      <c r="AX135" s="165"/>
      <c r="AY135" s="165"/>
      <c r="AZ135" s="165"/>
      <c r="BA135" s="165"/>
      <c r="BB135" s="165"/>
      <c r="BC135" s="165"/>
      <c r="BD135" s="165"/>
      <c r="BE135" s="165"/>
      <c r="BF135" s="165"/>
      <c r="BG135" s="165"/>
      <c r="BH135" s="165"/>
      <c r="BI135" s="165"/>
      <c r="BJ135" s="165"/>
      <c r="BK135" s="165"/>
    </row>
    <row r="136" spans="37:63" ht="15">
      <c r="AK136" s="51"/>
      <c r="AL136" s="52"/>
      <c r="AM136" s="52"/>
      <c r="AN136" s="54"/>
      <c r="AO136" s="51"/>
      <c r="AP136" s="51"/>
      <c r="AR136" s="165"/>
      <c r="AS136" s="165"/>
      <c r="AT136" s="165"/>
      <c r="AU136" s="165"/>
      <c r="AV136" s="165"/>
      <c r="AW136" s="165"/>
      <c r="AX136" s="165"/>
      <c r="AY136" s="165"/>
      <c r="AZ136" s="165"/>
      <c r="BA136" s="165"/>
      <c r="BB136" s="165"/>
      <c r="BC136" s="165"/>
      <c r="BD136" s="165"/>
      <c r="BE136" s="165"/>
      <c r="BF136" s="165"/>
      <c r="BG136" s="165"/>
      <c r="BH136" s="165"/>
      <c r="BI136" s="165"/>
      <c r="BJ136" s="165"/>
      <c r="BK136" s="165"/>
    </row>
    <row r="137" spans="37:63" ht="15">
      <c r="AK137" s="51"/>
      <c r="AL137" s="55"/>
      <c r="AM137" s="55"/>
      <c r="AN137" s="45"/>
      <c r="AO137" s="51"/>
      <c r="AP137" s="51"/>
      <c r="AR137" s="165"/>
      <c r="AS137" s="165"/>
      <c r="AT137" s="165"/>
      <c r="AU137" s="165"/>
      <c r="AV137" s="165"/>
      <c r="AW137" s="165"/>
      <c r="AX137" s="165"/>
      <c r="AY137" s="165"/>
      <c r="AZ137" s="165"/>
      <c r="BA137" s="165"/>
      <c r="BB137" s="165"/>
      <c r="BC137" s="165"/>
      <c r="BD137" s="165"/>
      <c r="BE137" s="165"/>
      <c r="BF137" s="165"/>
      <c r="BG137" s="165"/>
      <c r="BH137" s="165"/>
      <c r="BI137" s="165"/>
      <c r="BJ137" s="165"/>
      <c r="BK137" s="165"/>
    </row>
    <row r="138" spans="44:63" ht="15">
      <c r="AR138" s="165"/>
      <c r="AS138" s="165"/>
      <c r="AT138" s="165"/>
      <c r="AU138" s="165"/>
      <c r="AV138" s="165"/>
      <c r="AW138" s="165"/>
      <c r="AX138" s="165"/>
      <c r="AY138" s="165"/>
      <c r="AZ138" s="165"/>
      <c r="BA138" s="165"/>
      <c r="BB138" s="165"/>
      <c r="BC138" s="165"/>
      <c r="BD138" s="165"/>
      <c r="BE138" s="165"/>
      <c r="BF138" s="165"/>
      <c r="BG138" s="165"/>
      <c r="BH138" s="165"/>
      <c r="BI138" s="165"/>
      <c r="BJ138" s="165"/>
      <c r="BK138" s="165"/>
    </row>
    <row r="139" spans="44:63" ht="15">
      <c r="AR139" s="165"/>
      <c r="AS139" s="165"/>
      <c r="AT139" s="165"/>
      <c r="AU139" s="165"/>
      <c r="AV139" s="165"/>
      <c r="AW139" s="165"/>
      <c r="AX139" s="165"/>
      <c r="AY139" s="165"/>
      <c r="AZ139" s="165"/>
      <c r="BA139" s="165"/>
      <c r="BB139" s="165"/>
      <c r="BC139" s="165"/>
      <c r="BD139" s="165"/>
      <c r="BE139" s="165"/>
      <c r="BF139" s="165"/>
      <c r="BG139" s="165"/>
      <c r="BH139" s="165"/>
      <c r="BI139" s="165"/>
      <c r="BJ139" s="165"/>
      <c r="BK139" s="165"/>
    </row>
    <row r="140" spans="44:63" ht="15">
      <c r="AR140" s="165"/>
      <c r="AS140" s="165"/>
      <c r="AT140" s="165"/>
      <c r="AU140" s="165"/>
      <c r="AV140" s="165"/>
      <c r="AW140" s="165"/>
      <c r="AX140" s="165"/>
      <c r="AY140" s="165"/>
      <c r="AZ140" s="165"/>
      <c r="BA140" s="165"/>
      <c r="BB140" s="165"/>
      <c r="BC140" s="165"/>
      <c r="BD140" s="165"/>
      <c r="BE140" s="165"/>
      <c r="BF140" s="165"/>
      <c r="BG140" s="165"/>
      <c r="BH140" s="165"/>
      <c r="BI140" s="165"/>
      <c r="BJ140" s="165"/>
      <c r="BK140" s="165"/>
    </row>
    <row r="141" spans="38:63" ht="15">
      <c r="AL141" s="50"/>
      <c r="AR141" s="165"/>
      <c r="AS141" s="165"/>
      <c r="AT141" s="165"/>
      <c r="AU141" s="165"/>
      <c r="AV141" s="165"/>
      <c r="AW141" s="165"/>
      <c r="AX141" s="165"/>
      <c r="AY141" s="165"/>
      <c r="AZ141" s="165"/>
      <c r="BA141" s="165"/>
      <c r="BB141" s="165"/>
      <c r="BC141" s="165"/>
      <c r="BD141" s="165"/>
      <c r="BE141" s="165"/>
      <c r="BF141" s="165"/>
      <c r="BG141" s="165"/>
      <c r="BH141" s="165"/>
      <c r="BI141" s="165"/>
      <c r="BJ141" s="165"/>
      <c r="BK141" s="165"/>
    </row>
    <row r="142" spans="44:63" ht="15">
      <c r="AR142" s="165"/>
      <c r="AS142" s="165"/>
      <c r="AT142" s="165"/>
      <c r="AU142" s="165"/>
      <c r="AV142" s="165"/>
      <c r="AW142" s="165"/>
      <c r="AX142" s="165"/>
      <c r="AY142" s="165"/>
      <c r="AZ142" s="165"/>
      <c r="BA142" s="165"/>
      <c r="BB142" s="165"/>
      <c r="BC142" s="165"/>
      <c r="BD142" s="165"/>
      <c r="BE142" s="165"/>
      <c r="BF142" s="165"/>
      <c r="BG142" s="165"/>
      <c r="BH142" s="165"/>
      <c r="BI142" s="165"/>
      <c r="BJ142" s="165"/>
      <c r="BK142" s="165"/>
    </row>
    <row r="143" spans="1:63" ht="15.75" thickBot="1">
      <c r="A143" s="2" t="s">
        <v>60</v>
      </c>
      <c r="K143" s="2" t="s">
        <v>73</v>
      </c>
      <c r="P143" s="2" t="s">
        <v>69</v>
      </c>
      <c r="AJ143" s="1" t="s">
        <v>45</v>
      </c>
      <c r="AR143" s="165"/>
      <c r="AS143" s="165"/>
      <c r="AT143" s="165"/>
      <c r="AU143" s="165"/>
      <c r="AV143" s="165"/>
      <c r="AW143" s="165"/>
      <c r="AX143" s="165"/>
      <c r="AY143" s="165"/>
      <c r="AZ143" s="165"/>
      <c r="BA143" s="165"/>
      <c r="BB143" s="165"/>
      <c r="BC143" s="165"/>
      <c r="BD143" s="165"/>
      <c r="BE143" s="165"/>
      <c r="BF143" s="165"/>
      <c r="BG143" s="165"/>
      <c r="BH143" s="165"/>
      <c r="BI143" s="165"/>
      <c r="BJ143" s="165"/>
      <c r="BK143" s="165"/>
    </row>
    <row r="144" spans="1:63" ht="16.5" thickBot="1" thickTop="1">
      <c r="A144" s="2" t="s">
        <v>45</v>
      </c>
      <c r="B144" s="19"/>
      <c r="C144" s="19" t="s">
        <v>50</v>
      </c>
      <c r="D144" s="19" t="s">
        <v>51</v>
      </c>
      <c r="E144" s="19" t="s">
        <v>52</v>
      </c>
      <c r="F144" s="19" t="s">
        <v>53</v>
      </c>
      <c r="G144" s="19" t="s">
        <v>54</v>
      </c>
      <c r="H144" s="26" t="s">
        <v>55</v>
      </c>
      <c r="I144" s="117" t="s">
        <v>215</v>
      </c>
      <c r="K144" s="19"/>
      <c r="L144" s="19" t="s">
        <v>71</v>
      </c>
      <c r="M144" s="19" t="s">
        <v>72</v>
      </c>
      <c r="P144" s="6"/>
      <c r="Q144" s="15" t="s">
        <v>36</v>
      </c>
      <c r="R144" s="19">
        <v>2018</v>
      </c>
      <c r="S144" s="19">
        <v>2019</v>
      </c>
      <c r="T144" s="19">
        <v>2020</v>
      </c>
      <c r="U144" s="19">
        <v>2021</v>
      </c>
      <c r="V144" s="19">
        <v>2022</v>
      </c>
      <c r="W144" s="19">
        <v>2023</v>
      </c>
      <c r="X144" s="19">
        <v>2024</v>
      </c>
      <c r="Y144" s="19">
        <v>2025</v>
      </c>
      <c r="Z144" s="19">
        <v>2026</v>
      </c>
      <c r="AA144" s="19">
        <v>2027</v>
      </c>
      <c r="AB144" s="19">
        <v>2028</v>
      </c>
      <c r="AC144" s="19">
        <v>2029</v>
      </c>
      <c r="AD144" s="19">
        <v>2030</v>
      </c>
      <c r="AE144" s="19">
        <v>2031</v>
      </c>
      <c r="AF144" s="19">
        <v>2032</v>
      </c>
      <c r="AG144" s="19">
        <v>2033</v>
      </c>
      <c r="AH144" s="19">
        <v>2034</v>
      </c>
      <c r="AI144" s="19"/>
      <c r="AJ144" s="29" t="s">
        <v>78</v>
      </c>
      <c r="AK144" s="30" t="s">
        <v>79</v>
      </c>
      <c r="AL144" s="31" t="s">
        <v>235</v>
      </c>
      <c r="AM144" s="31" t="s">
        <v>81</v>
      </c>
      <c r="AN144" s="61" t="s">
        <v>82</v>
      </c>
      <c r="AO144" s="32" t="s">
        <v>83</v>
      </c>
      <c r="AP144" s="33" t="s">
        <v>84</v>
      </c>
      <c r="AR144" s="212"/>
      <c r="AS144" s="165"/>
      <c r="AT144" s="165"/>
      <c r="AU144" s="165"/>
      <c r="AV144" s="165"/>
      <c r="AW144" s="212"/>
      <c r="AX144" s="165"/>
      <c r="AY144" s="165"/>
      <c r="AZ144" s="165"/>
      <c r="BA144" s="165"/>
      <c r="BB144" s="165"/>
      <c r="BC144" s="165"/>
      <c r="BD144" s="165"/>
      <c r="BE144" s="165"/>
      <c r="BF144" s="165"/>
      <c r="BG144" s="165"/>
      <c r="BH144" s="165"/>
      <c r="BI144" s="165"/>
      <c r="BJ144" s="165"/>
      <c r="BK144" s="165"/>
    </row>
    <row r="145" spans="2:63" ht="15.75" thickTop="1">
      <c r="B145" s="19">
        <v>2018</v>
      </c>
      <c r="C145" s="19">
        <v>3320767</v>
      </c>
      <c r="D145" s="19">
        <v>94282.04</v>
      </c>
      <c r="E145" s="19">
        <v>0</v>
      </c>
      <c r="F145" s="19">
        <v>0</v>
      </c>
      <c r="G145" s="19">
        <v>302000</v>
      </c>
      <c r="H145" s="26">
        <v>2924484.96</v>
      </c>
      <c r="I145" s="118">
        <f>D145+G145</f>
        <v>396282.04</v>
      </c>
      <c r="K145" s="19">
        <v>2018</v>
      </c>
      <c r="L145" s="19">
        <v>466.57</v>
      </c>
      <c r="M145" s="19">
        <v>142.12</v>
      </c>
      <c r="P145" s="6" t="s">
        <v>56</v>
      </c>
      <c r="Q145" s="16">
        <f aca="true" t="shared" si="15" ref="Q145:Q159">INDEX($A$22:$F$36,MATCH(P145,$A$22:$A$36,0),6)</f>
        <v>97.97</v>
      </c>
      <c r="R145" s="19">
        <v>0</v>
      </c>
      <c r="S145" s="19">
        <v>0</v>
      </c>
      <c r="T145" s="19">
        <v>0</v>
      </c>
      <c r="U145" s="19">
        <v>0</v>
      </c>
      <c r="V145" s="19">
        <v>0</v>
      </c>
      <c r="W145" s="19">
        <v>0</v>
      </c>
      <c r="X145" s="19">
        <v>0</v>
      </c>
      <c r="Y145" s="19">
        <v>0</v>
      </c>
      <c r="Z145" s="19">
        <v>0</v>
      </c>
      <c r="AA145" s="19">
        <v>0</v>
      </c>
      <c r="AB145" s="19">
        <v>0</v>
      </c>
      <c r="AC145" s="19">
        <v>0</v>
      </c>
      <c r="AD145" s="19">
        <v>0</v>
      </c>
      <c r="AE145" s="19">
        <v>0</v>
      </c>
      <c r="AF145" s="19">
        <v>0</v>
      </c>
      <c r="AG145" s="19">
        <v>0</v>
      </c>
      <c r="AH145" s="19">
        <v>0</v>
      </c>
      <c r="AI145" s="19"/>
      <c r="AJ145" s="34" t="s">
        <v>85</v>
      </c>
      <c r="AK145" s="38">
        <v>43160</v>
      </c>
      <c r="AL145" s="39">
        <f>H145</f>
        <v>2924484.96</v>
      </c>
      <c r="AM145" s="39">
        <v>12.2</v>
      </c>
      <c r="AN145" s="211">
        <v>1</v>
      </c>
      <c r="AO145" s="36">
        <f>ROUND(AL145/(1+AM145%)^AN145,2)</f>
        <v>2606492.83</v>
      </c>
      <c r="AP145" s="42">
        <v>43160</v>
      </c>
      <c r="AQ145" s="3"/>
      <c r="AR145" s="165"/>
      <c r="AS145" s="165"/>
      <c r="AT145" s="91"/>
      <c r="AU145" s="165"/>
      <c r="AV145" s="47"/>
      <c r="AW145" s="165"/>
      <c r="AX145" s="165"/>
      <c r="AY145" s="91"/>
      <c r="AZ145" s="165"/>
      <c r="BA145" s="165"/>
      <c r="BB145" s="165"/>
      <c r="BC145" s="165"/>
      <c r="BD145" s="165"/>
      <c r="BE145" s="165"/>
      <c r="BF145" s="165"/>
      <c r="BG145" s="165"/>
      <c r="BH145" s="165"/>
      <c r="BI145" s="165"/>
      <c r="BJ145" s="165"/>
      <c r="BK145" s="165"/>
    </row>
    <row r="146" spans="2:63" ht="15">
      <c r="B146" s="19">
        <v>2019</v>
      </c>
      <c r="C146" s="19">
        <v>2717628</v>
      </c>
      <c r="D146" s="19">
        <v>49504.36</v>
      </c>
      <c r="E146" s="19">
        <v>0</v>
      </c>
      <c r="F146" s="19">
        <v>0</v>
      </c>
      <c r="G146" s="19">
        <v>302000</v>
      </c>
      <c r="H146" s="26">
        <v>2366123.64</v>
      </c>
      <c r="I146" s="118">
        <f aca="true" t="shared" si="16" ref="I146:I161">D146+G146</f>
        <v>351504.36</v>
      </c>
      <c r="K146" s="19">
        <v>2019</v>
      </c>
      <c r="L146" s="19">
        <v>230.51</v>
      </c>
      <c r="M146" s="19">
        <v>131.69</v>
      </c>
      <c r="P146" s="6" t="s">
        <v>15</v>
      </c>
      <c r="Q146" s="16">
        <f t="shared" si="15"/>
        <v>60.1</v>
      </c>
      <c r="R146" s="19">
        <v>7092.94</v>
      </c>
      <c r="S146" s="19">
        <v>7992.592</v>
      </c>
      <c r="T146" s="19">
        <v>15514.64</v>
      </c>
      <c r="U146" s="19">
        <v>14433.31</v>
      </c>
      <c r="V146" s="19">
        <v>10541.54</v>
      </c>
      <c r="W146" s="19">
        <v>0</v>
      </c>
      <c r="X146" s="19">
        <v>0</v>
      </c>
      <c r="Y146" s="19">
        <v>0</v>
      </c>
      <c r="Z146" s="19">
        <v>7808.683</v>
      </c>
      <c r="AA146" s="19">
        <v>0</v>
      </c>
      <c r="AB146" s="19">
        <v>0</v>
      </c>
      <c r="AC146" s="19">
        <v>0</v>
      </c>
      <c r="AD146" s="19">
        <v>0</v>
      </c>
      <c r="AE146" s="19">
        <v>0</v>
      </c>
      <c r="AF146" s="19">
        <v>0</v>
      </c>
      <c r="AG146" s="19">
        <v>0</v>
      </c>
      <c r="AH146" s="19">
        <v>0</v>
      </c>
      <c r="AI146" s="19"/>
      <c r="AJ146" s="37" t="s">
        <v>85</v>
      </c>
      <c r="AK146" s="38">
        <v>43525</v>
      </c>
      <c r="AL146" s="39">
        <f>H146</f>
        <v>2366123.64</v>
      </c>
      <c r="AM146" s="39">
        <v>12.2</v>
      </c>
      <c r="AN146" s="40">
        <v>2</v>
      </c>
      <c r="AO146" s="41">
        <f aca="true" t="shared" si="17" ref="AO146:AO161">ROUND(AL146/(1+AM146%)^AN146,2)</f>
        <v>1879540.64</v>
      </c>
      <c r="AP146" s="42">
        <v>43160</v>
      </c>
      <c r="AQ146" s="3"/>
      <c r="AR146" s="165"/>
      <c r="AS146" s="165"/>
      <c r="AT146" s="91"/>
      <c r="AU146" s="165"/>
      <c r="AV146" s="165"/>
      <c r="AW146" s="165"/>
      <c r="AX146" s="165"/>
      <c r="AY146" s="165"/>
      <c r="AZ146" s="165"/>
      <c r="BA146" s="165"/>
      <c r="BB146" s="165"/>
      <c r="BC146" s="165"/>
      <c r="BD146" s="165"/>
      <c r="BE146" s="165"/>
      <c r="BF146" s="165"/>
      <c r="BG146" s="165"/>
      <c r="BH146" s="165"/>
      <c r="BI146" s="165"/>
      <c r="BJ146" s="165"/>
      <c r="BK146" s="165"/>
    </row>
    <row r="147" spans="2:63" ht="15">
      <c r="B147" s="19">
        <v>2020</v>
      </c>
      <c r="C147" s="19">
        <v>5087564</v>
      </c>
      <c r="D147" s="19">
        <v>11340.06</v>
      </c>
      <c r="E147" s="19">
        <v>0</v>
      </c>
      <c r="F147" s="19">
        <v>0</v>
      </c>
      <c r="G147" s="19">
        <v>302000</v>
      </c>
      <c r="H147" s="26">
        <v>4774223.94</v>
      </c>
      <c r="I147" s="118">
        <f t="shared" si="16"/>
        <v>313340.06</v>
      </c>
      <c r="K147" s="19">
        <v>2020</v>
      </c>
      <c r="L147" s="19">
        <v>204.93</v>
      </c>
      <c r="M147" s="19">
        <v>272.87</v>
      </c>
      <c r="P147" s="6" t="s">
        <v>16</v>
      </c>
      <c r="Q147" s="16">
        <f t="shared" si="15"/>
        <v>38.49</v>
      </c>
      <c r="R147" s="19">
        <v>9504.963</v>
      </c>
      <c r="S147" s="19">
        <v>9132.216</v>
      </c>
      <c r="T147" s="19">
        <v>16194.89</v>
      </c>
      <c r="U147" s="19">
        <v>12131.3</v>
      </c>
      <c r="V147" s="19">
        <v>15972.28</v>
      </c>
      <c r="W147" s="19">
        <v>0</v>
      </c>
      <c r="X147" s="19">
        <v>0</v>
      </c>
      <c r="Y147" s="19">
        <v>0</v>
      </c>
      <c r="Z147" s="19">
        <v>404.05</v>
      </c>
      <c r="AA147" s="19">
        <v>0</v>
      </c>
      <c r="AB147" s="19">
        <v>0</v>
      </c>
      <c r="AC147" s="19">
        <v>0</v>
      </c>
      <c r="AD147" s="19">
        <v>0</v>
      </c>
      <c r="AE147" s="19">
        <v>0</v>
      </c>
      <c r="AF147" s="19">
        <v>0</v>
      </c>
      <c r="AG147" s="19">
        <v>0</v>
      </c>
      <c r="AH147" s="19">
        <v>0</v>
      </c>
      <c r="AI147" s="19"/>
      <c r="AJ147" s="37" t="s">
        <v>85</v>
      </c>
      <c r="AK147" s="38">
        <v>43891</v>
      </c>
      <c r="AL147" s="39">
        <f aca="true" t="shared" si="18" ref="AL147:AL158">H147</f>
        <v>4774223.94</v>
      </c>
      <c r="AM147" s="39">
        <v>12.2</v>
      </c>
      <c r="AN147" s="40">
        <v>3</v>
      </c>
      <c r="AO147" s="41">
        <f t="shared" si="17"/>
        <v>3380058.49</v>
      </c>
      <c r="AP147" s="42">
        <v>43160</v>
      </c>
      <c r="AQ147" s="3"/>
      <c r="AR147" s="165"/>
      <c r="AS147" s="165"/>
      <c r="AT147" s="91"/>
      <c r="AU147" s="165"/>
      <c r="AV147" s="165"/>
      <c r="AW147" s="165"/>
      <c r="AX147" s="165"/>
      <c r="AY147" s="165"/>
      <c r="AZ147" s="165"/>
      <c r="BA147" s="165"/>
      <c r="BB147" s="165"/>
      <c r="BC147" s="165"/>
      <c r="BD147" s="165"/>
      <c r="BE147" s="165"/>
      <c r="BF147" s="165"/>
      <c r="BG147" s="165"/>
      <c r="BH147" s="165"/>
      <c r="BI147" s="165"/>
      <c r="BJ147" s="165"/>
      <c r="BK147" s="165"/>
    </row>
    <row r="148" spans="2:63" ht="15">
      <c r="B148" s="19">
        <v>2021</v>
      </c>
      <c r="C148" s="19">
        <v>5664043</v>
      </c>
      <c r="D148" s="19">
        <v>0</v>
      </c>
      <c r="E148" s="19">
        <v>0</v>
      </c>
      <c r="F148" s="19">
        <v>0</v>
      </c>
      <c r="G148" s="19">
        <v>302000</v>
      </c>
      <c r="H148" s="26">
        <v>5362043</v>
      </c>
      <c r="I148" s="118">
        <f t="shared" si="16"/>
        <v>302000</v>
      </c>
      <c r="K148" s="19">
        <v>2021</v>
      </c>
      <c r="L148" s="19">
        <v>109.5</v>
      </c>
      <c r="M148" s="19">
        <v>269.02</v>
      </c>
      <c r="P148" s="6" t="s">
        <v>68</v>
      </c>
      <c r="Q148" s="16">
        <f t="shared" si="15"/>
        <v>155.5</v>
      </c>
      <c r="R148" s="19">
        <v>0</v>
      </c>
      <c r="S148" s="19">
        <v>0</v>
      </c>
      <c r="T148" s="19">
        <v>0</v>
      </c>
      <c r="U148" s="19">
        <v>0</v>
      </c>
      <c r="V148" s="19">
        <v>0</v>
      </c>
      <c r="W148" s="19">
        <v>0</v>
      </c>
      <c r="X148" s="19">
        <v>0</v>
      </c>
      <c r="Y148" s="19">
        <v>0</v>
      </c>
      <c r="Z148" s="19">
        <v>0</v>
      </c>
      <c r="AA148" s="19">
        <v>0</v>
      </c>
      <c r="AB148" s="19">
        <v>0</v>
      </c>
      <c r="AC148" s="19">
        <v>0</v>
      </c>
      <c r="AD148" s="19">
        <v>0</v>
      </c>
      <c r="AE148" s="19">
        <v>0</v>
      </c>
      <c r="AF148" s="19">
        <v>0</v>
      </c>
      <c r="AG148" s="19">
        <v>0</v>
      </c>
      <c r="AH148" s="19">
        <v>0</v>
      </c>
      <c r="AI148" s="19"/>
      <c r="AJ148" s="37" t="s">
        <v>85</v>
      </c>
      <c r="AK148" s="38">
        <v>44256</v>
      </c>
      <c r="AL148" s="39">
        <f t="shared" si="18"/>
        <v>5362043</v>
      </c>
      <c r="AM148" s="39">
        <v>12.2</v>
      </c>
      <c r="AN148" s="40">
        <v>4</v>
      </c>
      <c r="AO148" s="41">
        <f t="shared" si="17"/>
        <v>3383443</v>
      </c>
      <c r="AP148" s="42">
        <v>43160</v>
      </c>
      <c r="AQ148" s="3"/>
      <c r="AR148" s="165"/>
      <c r="AS148" s="165"/>
      <c r="AT148" s="91"/>
      <c r="AU148" s="165"/>
      <c r="AV148" s="165"/>
      <c r="AW148" s="165"/>
      <c r="AX148" s="165"/>
      <c r="AY148" s="165"/>
      <c r="AZ148" s="165"/>
      <c r="BA148" s="165"/>
      <c r="BB148" s="165"/>
      <c r="BC148" s="165"/>
      <c r="BD148" s="165"/>
      <c r="BE148" s="165"/>
      <c r="BF148" s="165"/>
      <c r="BG148" s="165"/>
      <c r="BH148" s="165"/>
      <c r="BI148" s="165"/>
      <c r="BJ148" s="165"/>
      <c r="BK148" s="165"/>
    </row>
    <row r="149" spans="2:63" ht="15">
      <c r="B149" s="19">
        <v>2022</v>
      </c>
      <c r="C149" s="19">
        <v>5752863</v>
      </c>
      <c r="D149" s="19">
        <v>0</v>
      </c>
      <c r="E149" s="19">
        <v>0</v>
      </c>
      <c r="F149" s="19">
        <v>0</v>
      </c>
      <c r="G149" s="19">
        <v>302000</v>
      </c>
      <c r="H149" s="26">
        <v>5450863</v>
      </c>
      <c r="I149" s="118">
        <f t="shared" si="16"/>
        <v>302000</v>
      </c>
      <c r="K149" s="19">
        <v>2022</v>
      </c>
      <c r="L149" s="19">
        <v>59.14</v>
      </c>
      <c r="M149" s="19">
        <v>295.08</v>
      </c>
      <c r="P149" s="6" t="s">
        <v>13</v>
      </c>
      <c r="Q149" s="16">
        <f t="shared" si="15"/>
        <v>155.5</v>
      </c>
      <c r="R149" s="19">
        <v>0</v>
      </c>
      <c r="S149" s="19">
        <v>0</v>
      </c>
      <c r="T149" s="19">
        <v>0</v>
      </c>
      <c r="U149" s="19">
        <v>0</v>
      </c>
      <c r="V149" s="19">
        <v>0</v>
      </c>
      <c r="W149" s="19">
        <v>0</v>
      </c>
      <c r="X149" s="19">
        <v>0</v>
      </c>
      <c r="Y149" s="19">
        <v>0</v>
      </c>
      <c r="Z149" s="19">
        <v>0</v>
      </c>
      <c r="AA149" s="19">
        <v>0</v>
      </c>
      <c r="AB149" s="19">
        <v>0</v>
      </c>
      <c r="AC149" s="19">
        <v>0</v>
      </c>
      <c r="AD149" s="19">
        <v>0</v>
      </c>
      <c r="AE149" s="19">
        <v>0</v>
      </c>
      <c r="AF149" s="19">
        <v>0</v>
      </c>
      <c r="AG149" s="19">
        <v>0</v>
      </c>
      <c r="AH149" s="19">
        <v>0</v>
      </c>
      <c r="AI149" s="19"/>
      <c r="AJ149" s="37" t="s">
        <v>85</v>
      </c>
      <c r="AK149" s="38">
        <v>44621</v>
      </c>
      <c r="AL149" s="39">
        <f t="shared" si="18"/>
        <v>5450863</v>
      </c>
      <c r="AM149" s="39">
        <v>12.2</v>
      </c>
      <c r="AN149" s="40">
        <v>5</v>
      </c>
      <c r="AO149" s="41">
        <f t="shared" si="17"/>
        <v>3065497.61</v>
      </c>
      <c r="AP149" s="42">
        <v>43160</v>
      </c>
      <c r="AQ149" s="3"/>
      <c r="AR149" s="165"/>
      <c r="AS149" s="165"/>
      <c r="AT149" s="91"/>
      <c r="AU149" s="165"/>
      <c r="AV149" s="165"/>
      <c r="AW149" s="165"/>
      <c r="AX149" s="165"/>
      <c r="AY149" s="165"/>
      <c r="AZ149" s="165"/>
      <c r="BA149" s="165"/>
      <c r="BB149" s="165"/>
      <c r="BC149" s="165"/>
      <c r="BD149" s="165"/>
      <c r="BE149" s="165"/>
      <c r="BF149" s="165"/>
      <c r="BG149" s="165"/>
      <c r="BH149" s="165"/>
      <c r="BI149" s="165"/>
      <c r="BJ149" s="165"/>
      <c r="BK149" s="165"/>
    </row>
    <row r="150" spans="2:63" ht="15">
      <c r="B150" s="19">
        <v>2023</v>
      </c>
      <c r="C150" s="19">
        <v>7097428</v>
      </c>
      <c r="D150" s="19">
        <v>0</v>
      </c>
      <c r="E150" s="19">
        <v>0</v>
      </c>
      <c r="F150" s="19">
        <v>0</v>
      </c>
      <c r="G150" s="19">
        <v>302000</v>
      </c>
      <c r="H150" s="26">
        <v>6795428</v>
      </c>
      <c r="I150" s="118">
        <f t="shared" si="16"/>
        <v>302000</v>
      </c>
      <c r="K150" s="19">
        <v>2023</v>
      </c>
      <c r="L150" s="19">
        <v>175.23</v>
      </c>
      <c r="M150" s="19">
        <v>257.13</v>
      </c>
      <c r="P150" s="6" t="s">
        <v>14</v>
      </c>
      <c r="Q150" s="16">
        <f t="shared" si="15"/>
        <v>155.5</v>
      </c>
      <c r="R150" s="19">
        <v>0</v>
      </c>
      <c r="S150" s="19">
        <v>0</v>
      </c>
      <c r="T150" s="19">
        <v>0</v>
      </c>
      <c r="U150" s="19">
        <v>0</v>
      </c>
      <c r="V150" s="19">
        <v>0</v>
      </c>
      <c r="W150" s="19">
        <v>0</v>
      </c>
      <c r="X150" s="19">
        <v>0</v>
      </c>
      <c r="Y150" s="19">
        <v>0</v>
      </c>
      <c r="Z150" s="19">
        <v>365.1</v>
      </c>
      <c r="AA150" s="19">
        <v>0</v>
      </c>
      <c r="AB150" s="19">
        <v>0</v>
      </c>
      <c r="AC150" s="19">
        <v>0</v>
      </c>
      <c r="AD150" s="19">
        <v>0</v>
      </c>
      <c r="AE150" s="19">
        <v>0</v>
      </c>
      <c r="AF150" s="19">
        <v>0</v>
      </c>
      <c r="AG150" s="19">
        <v>0</v>
      </c>
      <c r="AH150" s="19">
        <v>0</v>
      </c>
      <c r="AI150" s="19"/>
      <c r="AJ150" s="37" t="s">
        <v>85</v>
      </c>
      <c r="AK150" s="38">
        <v>44986</v>
      </c>
      <c r="AL150" s="39">
        <f t="shared" si="18"/>
        <v>6795428</v>
      </c>
      <c r="AM150" s="39">
        <v>12.2</v>
      </c>
      <c r="AN150" s="40">
        <v>6</v>
      </c>
      <c r="AO150" s="41">
        <f t="shared" si="17"/>
        <v>3406117.88</v>
      </c>
      <c r="AP150" s="42">
        <v>43160</v>
      </c>
      <c r="AQ150" s="3"/>
      <c r="AR150" s="165"/>
      <c r="AS150" s="165"/>
      <c r="AT150" s="91"/>
      <c r="AU150" s="165"/>
      <c r="AV150" s="165"/>
      <c r="AW150" s="165"/>
      <c r="AX150" s="165"/>
      <c r="AY150" s="165"/>
      <c r="AZ150" s="165"/>
      <c r="BA150" s="165"/>
      <c r="BB150" s="165"/>
      <c r="BC150" s="165"/>
      <c r="BD150" s="165"/>
      <c r="BE150" s="165"/>
      <c r="BF150" s="165"/>
      <c r="BG150" s="165"/>
      <c r="BH150" s="165"/>
      <c r="BI150" s="165"/>
      <c r="BJ150" s="165"/>
      <c r="BK150" s="165"/>
    </row>
    <row r="151" spans="2:63" ht="15">
      <c r="B151" s="19">
        <v>2024</v>
      </c>
      <c r="C151" s="19">
        <v>4352541</v>
      </c>
      <c r="D151" s="19">
        <v>0</v>
      </c>
      <c r="E151" s="19">
        <v>0</v>
      </c>
      <c r="F151" s="19">
        <v>0</v>
      </c>
      <c r="G151" s="19">
        <v>302000</v>
      </c>
      <c r="H151" s="26">
        <v>4050541</v>
      </c>
      <c r="I151" s="118">
        <f t="shared" si="16"/>
        <v>302000</v>
      </c>
      <c r="K151" s="19">
        <v>2024</v>
      </c>
      <c r="L151" s="19">
        <v>135.28</v>
      </c>
      <c r="M151" s="19">
        <v>201.99</v>
      </c>
      <c r="P151" s="6" t="s">
        <v>17</v>
      </c>
      <c r="Q151" s="16">
        <f t="shared" si="15"/>
        <v>90.5</v>
      </c>
      <c r="R151" s="19">
        <v>551.2742</v>
      </c>
      <c r="S151" s="19">
        <v>766.5691</v>
      </c>
      <c r="T151" s="19">
        <v>1481.867</v>
      </c>
      <c r="U151" s="19">
        <v>2285.959</v>
      </c>
      <c r="V151" s="19">
        <v>405.5222</v>
      </c>
      <c r="W151" s="19">
        <v>0</v>
      </c>
      <c r="X151" s="19">
        <v>0</v>
      </c>
      <c r="Y151" s="19">
        <v>0</v>
      </c>
      <c r="Z151" s="19">
        <v>6911.084</v>
      </c>
      <c r="AA151" s="19">
        <v>0</v>
      </c>
      <c r="AB151" s="19">
        <v>0</v>
      </c>
      <c r="AC151" s="19">
        <v>0</v>
      </c>
      <c r="AD151" s="19">
        <v>0</v>
      </c>
      <c r="AE151" s="19">
        <v>0</v>
      </c>
      <c r="AF151" s="19">
        <v>0</v>
      </c>
      <c r="AG151" s="19">
        <v>0</v>
      </c>
      <c r="AH151" s="19">
        <v>0</v>
      </c>
      <c r="AI151" s="19"/>
      <c r="AJ151" s="37" t="s">
        <v>85</v>
      </c>
      <c r="AK151" s="38">
        <v>45352</v>
      </c>
      <c r="AL151" s="39">
        <f t="shared" si="18"/>
        <v>4050541</v>
      </c>
      <c r="AM151" s="39">
        <v>12.2</v>
      </c>
      <c r="AN151" s="40">
        <v>7</v>
      </c>
      <c r="AO151" s="41">
        <f t="shared" si="17"/>
        <v>1809518.53</v>
      </c>
      <c r="AP151" s="42">
        <v>43160</v>
      </c>
      <c r="AQ151" s="3"/>
      <c r="AR151" s="165"/>
      <c r="AS151" s="165"/>
      <c r="AT151" s="91"/>
      <c r="AU151" s="165"/>
      <c r="AV151" s="165"/>
      <c r="AW151" s="165"/>
      <c r="AX151" s="165"/>
      <c r="AY151" s="165"/>
      <c r="AZ151" s="165"/>
      <c r="BA151" s="165"/>
      <c r="BB151" s="165"/>
      <c r="BC151" s="165"/>
      <c r="BD151" s="165"/>
      <c r="BE151" s="165"/>
      <c r="BF151" s="165"/>
      <c r="BG151" s="165"/>
      <c r="BH151" s="165"/>
      <c r="BI151" s="165"/>
      <c r="BJ151" s="165"/>
      <c r="BK151" s="165"/>
    </row>
    <row r="152" spans="2:63" ht="15">
      <c r="B152" s="71">
        <v>2025</v>
      </c>
      <c r="C152" s="71">
        <v>1960430</v>
      </c>
      <c r="D152" s="71">
        <v>0</v>
      </c>
      <c r="E152" s="71">
        <v>0</v>
      </c>
      <c r="F152" s="71">
        <v>0</v>
      </c>
      <c r="G152" s="71">
        <v>302000</v>
      </c>
      <c r="H152" s="24">
        <v>1658430</v>
      </c>
      <c r="I152" s="118">
        <f t="shared" si="16"/>
        <v>302000</v>
      </c>
      <c r="K152" s="19">
        <v>2025</v>
      </c>
      <c r="L152" s="19">
        <v>115.29999999999998</v>
      </c>
      <c r="M152" s="19">
        <v>82.07000000000001</v>
      </c>
      <c r="P152" s="6" t="s">
        <v>10</v>
      </c>
      <c r="Q152" s="16">
        <f t="shared" si="15"/>
        <v>90.5</v>
      </c>
      <c r="R152" s="19">
        <v>56.5781</v>
      </c>
      <c r="S152" s="19">
        <v>62.3658</v>
      </c>
      <c r="T152" s="19">
        <v>6.6216</v>
      </c>
      <c r="U152" s="19">
        <v>31.372</v>
      </c>
      <c r="V152" s="19">
        <v>18.3334</v>
      </c>
      <c r="W152" s="19">
        <v>54.3213</v>
      </c>
      <c r="X152" s="19">
        <v>41.9368</v>
      </c>
      <c r="Y152" s="19">
        <v>35.743</v>
      </c>
      <c r="Z152" s="19">
        <v>36988.2306</v>
      </c>
      <c r="AA152" s="19">
        <v>27698.46</v>
      </c>
      <c r="AB152" s="19">
        <v>2940.845</v>
      </c>
      <c r="AC152" s="19">
        <v>13933.22</v>
      </c>
      <c r="AD152" s="19">
        <v>8142.395</v>
      </c>
      <c r="AE152" s="19">
        <v>24125.67</v>
      </c>
      <c r="AF152" s="19">
        <v>18625.35</v>
      </c>
      <c r="AG152" s="19">
        <v>15874.5</v>
      </c>
      <c r="AH152" s="19">
        <v>4716.917</v>
      </c>
      <c r="AI152" s="19"/>
      <c r="AJ152" s="37" t="s">
        <v>85</v>
      </c>
      <c r="AK152" s="38">
        <v>45717</v>
      </c>
      <c r="AL152" s="39">
        <f t="shared" si="18"/>
        <v>1658430</v>
      </c>
      <c r="AM152" s="39">
        <v>12.2</v>
      </c>
      <c r="AN152" s="40">
        <v>8</v>
      </c>
      <c r="AO152" s="41">
        <f t="shared" si="17"/>
        <v>660319.75</v>
      </c>
      <c r="AP152" s="42">
        <v>43160</v>
      </c>
      <c r="AQ152" s="3"/>
      <c r="AR152" s="165"/>
      <c r="AS152" s="165"/>
      <c r="AT152" s="91"/>
      <c r="AU152" s="165"/>
      <c r="AV152" s="165"/>
      <c r="AW152" s="165"/>
      <c r="AX152" s="165"/>
      <c r="AY152" s="165"/>
      <c r="AZ152" s="165"/>
      <c r="BA152" s="165"/>
      <c r="BB152" s="165"/>
      <c r="BC152" s="165"/>
      <c r="BD152" s="165"/>
      <c r="BE152" s="165"/>
      <c r="BF152" s="165"/>
      <c r="BG152" s="165"/>
      <c r="BH152" s="165"/>
      <c r="BI152" s="165"/>
      <c r="BJ152" s="165"/>
      <c r="BK152" s="165"/>
    </row>
    <row r="153" spans="2:63" ht="15">
      <c r="B153" s="19">
        <v>2026</v>
      </c>
      <c r="C153" s="19">
        <v>8630828</v>
      </c>
      <c r="D153" s="19">
        <v>0</v>
      </c>
      <c r="E153" s="19">
        <v>0</v>
      </c>
      <c r="F153" s="19">
        <v>0</v>
      </c>
      <c r="G153" s="19">
        <v>151000</v>
      </c>
      <c r="H153" s="26">
        <v>8479828</v>
      </c>
      <c r="I153" s="118">
        <f t="shared" si="16"/>
        <v>151000</v>
      </c>
      <c r="K153" s="19">
        <v>2026</v>
      </c>
      <c r="L153" s="19">
        <v>34.26</v>
      </c>
      <c r="M153" s="19">
        <v>285.64</v>
      </c>
      <c r="P153" s="6" t="s">
        <v>7</v>
      </c>
      <c r="Q153" s="16">
        <f t="shared" si="15"/>
        <v>90.5</v>
      </c>
      <c r="R153" s="19">
        <v>34.3383</v>
      </c>
      <c r="S153" s="19">
        <v>0</v>
      </c>
      <c r="T153" s="19">
        <v>981.8712</v>
      </c>
      <c r="U153" s="19">
        <v>7816.331</v>
      </c>
      <c r="V153" s="19">
        <v>8316.162</v>
      </c>
      <c r="W153" s="19">
        <v>26890.52</v>
      </c>
      <c r="X153" s="19">
        <v>19082</v>
      </c>
      <c r="Y153" s="19">
        <v>8424.486</v>
      </c>
      <c r="Z153" s="19">
        <v>10895.17</v>
      </c>
      <c r="AA153" s="19">
        <v>18843.46</v>
      </c>
      <c r="AB153" s="19">
        <v>851.995</v>
      </c>
      <c r="AC153" s="19">
        <v>0</v>
      </c>
      <c r="AD153" s="19">
        <v>0</v>
      </c>
      <c r="AE153" s="19">
        <v>0</v>
      </c>
      <c r="AF153" s="19">
        <v>0</v>
      </c>
      <c r="AG153" s="19">
        <v>0</v>
      </c>
      <c r="AH153" s="19">
        <v>0</v>
      </c>
      <c r="AI153" s="19"/>
      <c r="AJ153" s="37" t="s">
        <v>85</v>
      </c>
      <c r="AK153" s="38">
        <v>46082</v>
      </c>
      <c r="AL153" s="39">
        <f t="shared" si="18"/>
        <v>8479828</v>
      </c>
      <c r="AM153" s="39">
        <v>12.2</v>
      </c>
      <c r="AN153" s="40">
        <v>9</v>
      </c>
      <c r="AO153" s="41">
        <f t="shared" si="17"/>
        <v>3009201.93</v>
      </c>
      <c r="AP153" s="42">
        <v>43160</v>
      </c>
      <c r="AQ153" s="3"/>
      <c r="AR153" s="165"/>
      <c r="AS153" s="165"/>
      <c r="AT153" s="91"/>
      <c r="AU153" s="165"/>
      <c r="AV153" s="165"/>
      <c r="AW153" s="165"/>
      <c r="AX153" s="165"/>
      <c r="AY153" s="165"/>
      <c r="AZ153" s="165"/>
      <c r="BA153" s="165"/>
      <c r="BB153" s="165"/>
      <c r="BC153" s="165"/>
      <c r="BD153" s="165"/>
      <c r="BE153" s="165"/>
      <c r="BF153" s="165"/>
      <c r="BG153" s="165"/>
      <c r="BH153" s="165"/>
      <c r="BI153" s="165"/>
      <c r="BJ153" s="165"/>
      <c r="BK153" s="165"/>
    </row>
    <row r="154" spans="2:63" ht="15">
      <c r="B154" s="19">
        <v>2027</v>
      </c>
      <c r="C154" s="19">
        <v>8465670</v>
      </c>
      <c r="D154" s="19">
        <v>0</v>
      </c>
      <c r="E154" s="19">
        <v>0</v>
      </c>
      <c r="F154" s="19">
        <v>0</v>
      </c>
      <c r="G154" s="19">
        <v>151000</v>
      </c>
      <c r="H154" s="26">
        <v>8314670</v>
      </c>
      <c r="I154" s="118">
        <f t="shared" si="16"/>
        <v>151000</v>
      </c>
      <c r="K154" s="19">
        <v>2027</v>
      </c>
      <c r="L154" s="19">
        <v>0</v>
      </c>
      <c r="M154" s="19">
        <v>384.74999999999994</v>
      </c>
      <c r="P154" s="6" t="s">
        <v>18</v>
      </c>
      <c r="Q154" s="16">
        <f t="shared" si="15"/>
        <v>40.5</v>
      </c>
      <c r="R154" s="19">
        <v>20286.03</v>
      </c>
      <c r="S154" s="19">
        <v>21475.52</v>
      </c>
      <c r="T154" s="19">
        <v>41377.07</v>
      </c>
      <c r="U154" s="19">
        <v>35891.55</v>
      </c>
      <c r="V154" s="19">
        <v>31714.28</v>
      </c>
      <c r="W154" s="19">
        <v>0</v>
      </c>
      <c r="X154" s="19">
        <v>0</v>
      </c>
      <c r="Y154" s="19">
        <v>0</v>
      </c>
      <c r="Z154" s="19">
        <v>6866.902</v>
      </c>
      <c r="AA154" s="19">
        <v>0</v>
      </c>
      <c r="AB154" s="19">
        <v>0</v>
      </c>
      <c r="AC154" s="19">
        <v>0</v>
      </c>
      <c r="AD154" s="19">
        <v>0</v>
      </c>
      <c r="AE154" s="19">
        <v>0</v>
      </c>
      <c r="AF154" s="19">
        <v>0</v>
      </c>
      <c r="AG154" s="19">
        <v>0</v>
      </c>
      <c r="AH154" s="19">
        <v>0</v>
      </c>
      <c r="AI154" s="19"/>
      <c r="AJ154" s="37" t="s">
        <v>85</v>
      </c>
      <c r="AK154" s="38">
        <v>46447</v>
      </c>
      <c r="AL154" s="39">
        <f t="shared" si="18"/>
        <v>8314670</v>
      </c>
      <c r="AM154" s="39">
        <v>12.2</v>
      </c>
      <c r="AN154" s="40">
        <v>10</v>
      </c>
      <c r="AO154" s="41">
        <f t="shared" si="17"/>
        <v>2629762.02</v>
      </c>
      <c r="AP154" s="42">
        <v>43160</v>
      </c>
      <c r="AQ154" s="3"/>
      <c r="AR154" s="165"/>
      <c r="AS154" s="165"/>
      <c r="AT154" s="91"/>
      <c r="AU154" s="165"/>
      <c r="AV154" s="165"/>
      <c r="AW154" s="165"/>
      <c r="AX154" s="165"/>
      <c r="AY154" s="165"/>
      <c r="AZ154" s="165"/>
      <c r="BA154" s="165"/>
      <c r="BB154" s="165"/>
      <c r="BC154" s="165"/>
      <c r="BD154" s="165"/>
      <c r="BE154" s="165"/>
      <c r="BF154" s="165"/>
      <c r="BG154" s="165"/>
      <c r="BH154" s="165"/>
      <c r="BI154" s="165"/>
      <c r="BJ154" s="165"/>
      <c r="BK154" s="165"/>
    </row>
    <row r="155" spans="2:63" ht="15">
      <c r="B155" s="19">
        <v>2028</v>
      </c>
      <c r="C155" s="19">
        <v>666886.6</v>
      </c>
      <c r="D155" s="19">
        <v>0</v>
      </c>
      <c r="E155" s="19">
        <v>0</v>
      </c>
      <c r="F155" s="19">
        <v>0</v>
      </c>
      <c r="G155" s="19">
        <v>151000</v>
      </c>
      <c r="H155" s="26">
        <v>515886.6</v>
      </c>
      <c r="I155" s="118">
        <f t="shared" si="16"/>
        <v>151000</v>
      </c>
      <c r="K155" s="19">
        <v>2028</v>
      </c>
      <c r="L155" s="19">
        <v>0</v>
      </c>
      <c r="M155" s="19">
        <v>29.66</v>
      </c>
      <c r="P155" s="6" t="s">
        <v>11</v>
      </c>
      <c r="Q155" s="16">
        <f t="shared" si="15"/>
        <v>40.5</v>
      </c>
      <c r="R155" s="19">
        <v>4164.878</v>
      </c>
      <c r="S155" s="19">
        <v>4590.928</v>
      </c>
      <c r="T155" s="19">
        <v>487.4352</v>
      </c>
      <c r="U155" s="19">
        <v>2309.384</v>
      </c>
      <c r="V155" s="19">
        <v>1349.575</v>
      </c>
      <c r="W155" s="19">
        <v>3998.749</v>
      </c>
      <c r="X155" s="19">
        <v>3087.09</v>
      </c>
      <c r="Y155" s="19">
        <v>2631.146</v>
      </c>
      <c r="Z155" s="19">
        <v>43930.7532</v>
      </c>
      <c r="AA155" s="19">
        <v>43716.41</v>
      </c>
      <c r="AB155" s="19">
        <v>4641.528</v>
      </c>
      <c r="AC155" s="19">
        <v>21990.76</v>
      </c>
      <c r="AD155" s="19">
        <v>12851.12</v>
      </c>
      <c r="AE155" s="19">
        <v>38077.48</v>
      </c>
      <c r="AF155" s="19">
        <v>29396.34</v>
      </c>
      <c r="AG155" s="19">
        <v>25054.69</v>
      </c>
      <c r="AH155" s="19">
        <v>7444.698</v>
      </c>
      <c r="AI155" s="19"/>
      <c r="AJ155" s="37" t="s">
        <v>85</v>
      </c>
      <c r="AK155" s="38">
        <v>46813</v>
      </c>
      <c r="AL155" s="39">
        <f t="shared" si="18"/>
        <v>515886.6</v>
      </c>
      <c r="AM155" s="39">
        <v>12.2</v>
      </c>
      <c r="AN155" s="40">
        <v>11</v>
      </c>
      <c r="AO155" s="41">
        <f t="shared" si="17"/>
        <v>145422.91</v>
      </c>
      <c r="AP155" s="42">
        <v>43160</v>
      </c>
      <c r="AQ155" s="3"/>
      <c r="AR155" s="165"/>
      <c r="AS155" s="165"/>
      <c r="AT155" s="91"/>
      <c r="AU155" s="165"/>
      <c r="AV155" s="165"/>
      <c r="AW155" s="165"/>
      <c r="AX155" s="165"/>
      <c r="AY155" s="165"/>
      <c r="AZ155" s="165"/>
      <c r="BA155" s="165"/>
      <c r="BB155" s="165"/>
      <c r="BC155" s="165"/>
      <c r="BD155" s="165"/>
      <c r="BE155" s="165"/>
      <c r="BF155" s="165"/>
      <c r="BG155" s="165"/>
      <c r="BH155" s="165"/>
      <c r="BI155" s="165"/>
      <c r="BJ155" s="165"/>
      <c r="BK155" s="165"/>
    </row>
    <row r="156" spans="2:63" ht="15">
      <c r="B156" s="19">
        <v>2029</v>
      </c>
      <c r="C156" s="19">
        <v>2344516</v>
      </c>
      <c r="D156" s="19">
        <v>0</v>
      </c>
      <c r="E156" s="19">
        <v>0</v>
      </c>
      <c r="F156" s="19">
        <v>0</v>
      </c>
      <c r="G156" s="19">
        <v>151000</v>
      </c>
      <c r="H156" s="26">
        <v>2193516</v>
      </c>
      <c r="I156" s="118">
        <f t="shared" si="16"/>
        <v>151000</v>
      </c>
      <c r="K156" s="19">
        <v>2029</v>
      </c>
      <c r="L156" s="19">
        <v>0</v>
      </c>
      <c r="M156" s="19">
        <v>101.2</v>
      </c>
      <c r="P156" s="6" t="s">
        <v>8</v>
      </c>
      <c r="Q156" s="16">
        <f t="shared" si="15"/>
        <v>40.5</v>
      </c>
      <c r="R156" s="19">
        <v>7748.427</v>
      </c>
      <c r="S156" s="19">
        <v>550.8174</v>
      </c>
      <c r="T156" s="19">
        <v>10936.815</v>
      </c>
      <c r="U156" s="19">
        <v>22761.114</v>
      </c>
      <c r="V156" s="19">
        <v>30907.37</v>
      </c>
      <c r="W156" s="19">
        <v>84475.16</v>
      </c>
      <c r="X156" s="19">
        <v>47255.56</v>
      </c>
      <c r="Y156" s="19">
        <v>19132.98</v>
      </c>
      <c r="Z156" s="19">
        <v>11228.2</v>
      </c>
      <c r="AA156" s="19">
        <v>42795.67</v>
      </c>
      <c r="AB156" s="19">
        <v>1934.979</v>
      </c>
      <c r="AC156" s="19">
        <v>0</v>
      </c>
      <c r="AD156" s="19">
        <v>0</v>
      </c>
      <c r="AE156" s="19">
        <v>0</v>
      </c>
      <c r="AF156" s="19">
        <v>0</v>
      </c>
      <c r="AG156" s="19">
        <v>0</v>
      </c>
      <c r="AH156" s="19">
        <v>0</v>
      </c>
      <c r="AI156" s="19"/>
      <c r="AJ156" s="37" t="s">
        <v>85</v>
      </c>
      <c r="AK156" s="38">
        <v>47178</v>
      </c>
      <c r="AL156" s="39">
        <f t="shared" si="18"/>
        <v>2193516</v>
      </c>
      <c r="AM156" s="39">
        <v>12.2</v>
      </c>
      <c r="AN156" s="40">
        <v>12</v>
      </c>
      <c r="AO156" s="41">
        <f t="shared" si="17"/>
        <v>551095.07</v>
      </c>
      <c r="AP156" s="42">
        <v>43160</v>
      </c>
      <c r="AQ156" s="3"/>
      <c r="AR156" s="165"/>
      <c r="AS156" s="165"/>
      <c r="AT156" s="91"/>
      <c r="AU156" s="165"/>
      <c r="AV156" s="165"/>
      <c r="AW156" s="165"/>
      <c r="AX156" s="165"/>
      <c r="AY156" s="165"/>
      <c r="AZ156" s="165"/>
      <c r="BA156" s="165"/>
      <c r="BB156" s="165"/>
      <c r="BC156" s="165"/>
      <c r="BD156" s="165"/>
      <c r="BE156" s="165"/>
      <c r="BF156" s="165"/>
      <c r="BG156" s="165"/>
      <c r="BH156" s="165"/>
      <c r="BI156" s="165"/>
      <c r="BJ156" s="165"/>
      <c r="BK156" s="165"/>
    </row>
    <row r="157" spans="2:63" ht="15">
      <c r="B157" s="19">
        <v>2030</v>
      </c>
      <c r="C157" s="19">
        <v>1370106</v>
      </c>
      <c r="D157" s="19">
        <v>0</v>
      </c>
      <c r="E157" s="19">
        <v>0</v>
      </c>
      <c r="F157" s="19">
        <v>0</v>
      </c>
      <c r="G157" s="19">
        <v>151000</v>
      </c>
      <c r="H157" s="26">
        <v>1219106</v>
      </c>
      <c r="I157" s="118">
        <f t="shared" si="16"/>
        <v>151000</v>
      </c>
      <c r="K157" s="19">
        <v>2030</v>
      </c>
      <c r="L157" s="19">
        <v>0</v>
      </c>
      <c r="M157" s="19">
        <v>59.14</v>
      </c>
      <c r="P157" s="6" t="s">
        <v>19</v>
      </c>
      <c r="Q157" s="16">
        <f t="shared" si="15"/>
        <v>18.7</v>
      </c>
      <c r="R157" s="19">
        <v>24590.14</v>
      </c>
      <c r="S157" s="19">
        <v>22689.26</v>
      </c>
      <c r="T157" s="19">
        <v>40283.33</v>
      </c>
      <c r="U157" s="19">
        <v>30766.7</v>
      </c>
      <c r="V157" s="19">
        <v>39567.96</v>
      </c>
      <c r="W157" s="19">
        <v>0</v>
      </c>
      <c r="X157" s="19">
        <v>0</v>
      </c>
      <c r="Y157" s="19">
        <v>0</v>
      </c>
      <c r="Z157" s="19">
        <v>4950.777</v>
      </c>
      <c r="AA157" s="19">
        <v>0</v>
      </c>
      <c r="AB157" s="19">
        <v>0</v>
      </c>
      <c r="AC157" s="19">
        <v>0</v>
      </c>
      <c r="AD157" s="19">
        <v>0</v>
      </c>
      <c r="AE157" s="19">
        <v>0</v>
      </c>
      <c r="AF157" s="19">
        <v>0</v>
      </c>
      <c r="AG157" s="19">
        <v>0</v>
      </c>
      <c r="AH157" s="19">
        <v>0</v>
      </c>
      <c r="AI157" s="19"/>
      <c r="AJ157" s="37" t="s">
        <v>85</v>
      </c>
      <c r="AK157" s="38">
        <v>47543</v>
      </c>
      <c r="AL157" s="39">
        <f t="shared" si="18"/>
        <v>1219106</v>
      </c>
      <c r="AM157" s="39">
        <v>12.2</v>
      </c>
      <c r="AN157" s="40">
        <v>13</v>
      </c>
      <c r="AO157" s="41">
        <f t="shared" si="17"/>
        <v>272982.2</v>
      </c>
      <c r="AP157" s="42">
        <v>43160</v>
      </c>
      <c r="AQ157" s="3"/>
      <c r="AR157" s="165"/>
      <c r="AS157" s="165"/>
      <c r="AT157" s="91"/>
      <c r="AU157" s="165"/>
      <c r="AV157" s="165"/>
      <c r="AW157" s="165"/>
      <c r="AX157" s="165"/>
      <c r="AY157" s="165"/>
      <c r="AZ157" s="165"/>
      <c r="BA157" s="165"/>
      <c r="BB157" s="165"/>
      <c r="BC157" s="165"/>
      <c r="BD157" s="165"/>
      <c r="BE157" s="165"/>
      <c r="BF157" s="165"/>
      <c r="BG157" s="165"/>
      <c r="BH157" s="165"/>
      <c r="BI157" s="165"/>
      <c r="BJ157" s="165"/>
      <c r="BK157" s="165"/>
    </row>
    <row r="158" spans="2:63" ht="15">
      <c r="B158" s="19">
        <v>2031</v>
      </c>
      <c r="C158" s="19">
        <v>4059581</v>
      </c>
      <c r="D158" s="19">
        <v>0</v>
      </c>
      <c r="E158" s="19">
        <v>0</v>
      </c>
      <c r="F158" s="19">
        <v>0</v>
      </c>
      <c r="G158" s="19">
        <v>151000</v>
      </c>
      <c r="H158" s="26">
        <v>3908581</v>
      </c>
      <c r="I158" s="118">
        <f t="shared" si="16"/>
        <v>151000</v>
      </c>
      <c r="K158" s="19">
        <v>2031</v>
      </c>
      <c r="L158" s="19">
        <v>0</v>
      </c>
      <c r="M158" s="19">
        <v>175.23</v>
      </c>
      <c r="P158" s="6" t="s">
        <v>12</v>
      </c>
      <c r="Q158" s="16">
        <f t="shared" si="15"/>
        <v>18.7</v>
      </c>
      <c r="R158" s="19">
        <v>12658.89</v>
      </c>
      <c r="S158" s="19">
        <v>13953.84</v>
      </c>
      <c r="T158" s="19">
        <v>1481.53</v>
      </c>
      <c r="U158" s="19">
        <v>7019.232</v>
      </c>
      <c r="V158" s="19">
        <v>4101.95</v>
      </c>
      <c r="W158" s="19">
        <v>12153.95</v>
      </c>
      <c r="X158" s="19">
        <v>9383.021</v>
      </c>
      <c r="Y158" s="19">
        <v>7997.208</v>
      </c>
      <c r="Z158" s="19">
        <v>23459.944</v>
      </c>
      <c r="AA158" s="19">
        <v>20510.3</v>
      </c>
      <c r="AB158" s="19">
        <v>2177.652</v>
      </c>
      <c r="AC158" s="19">
        <v>10317.34</v>
      </c>
      <c r="AD158" s="19">
        <v>6029.323</v>
      </c>
      <c r="AE158" s="19">
        <v>17864.7</v>
      </c>
      <c r="AF158" s="19">
        <v>13791.8</v>
      </c>
      <c r="AG158" s="19">
        <v>11754.84</v>
      </c>
      <c r="AH158" s="19">
        <v>3492.807</v>
      </c>
      <c r="AI158" s="19"/>
      <c r="AJ158" s="37" t="s">
        <v>85</v>
      </c>
      <c r="AK158" s="38">
        <v>47908</v>
      </c>
      <c r="AL158" s="39">
        <f t="shared" si="18"/>
        <v>3908581</v>
      </c>
      <c r="AM158" s="39">
        <v>12.2</v>
      </c>
      <c r="AN158" s="40">
        <v>14</v>
      </c>
      <c r="AO158" s="41">
        <f t="shared" si="17"/>
        <v>780044.03</v>
      </c>
      <c r="AP158" s="42">
        <v>43160</v>
      </c>
      <c r="AQ158" s="3"/>
      <c r="AR158" s="165"/>
      <c r="AS158" s="165"/>
      <c r="AT158" s="91"/>
      <c r="AU158" s="165"/>
      <c r="AV158" s="165"/>
      <c r="AW158" s="165"/>
      <c r="AX158" s="165"/>
      <c r="AY158" s="165"/>
      <c r="AZ158" s="165"/>
      <c r="BA158" s="165"/>
      <c r="BB158" s="165"/>
      <c r="BC158" s="165"/>
      <c r="BD158" s="165"/>
      <c r="BE158" s="165"/>
      <c r="BF158" s="165"/>
      <c r="BG158" s="165"/>
      <c r="BH158" s="165"/>
      <c r="BI158" s="165"/>
      <c r="BJ158" s="165"/>
      <c r="BK158" s="165"/>
    </row>
    <row r="159" spans="2:63" ht="15">
      <c r="B159" s="19">
        <v>2032</v>
      </c>
      <c r="C159" s="19">
        <v>3134053</v>
      </c>
      <c r="D159" s="19">
        <v>0</v>
      </c>
      <c r="E159" s="19">
        <v>0</v>
      </c>
      <c r="F159" s="19">
        <v>0</v>
      </c>
      <c r="G159" s="19">
        <v>151000</v>
      </c>
      <c r="H159" s="26">
        <v>2983053</v>
      </c>
      <c r="I159" s="118">
        <f t="shared" si="16"/>
        <v>151000</v>
      </c>
      <c r="K159" s="19">
        <v>2032</v>
      </c>
      <c r="L159" s="19">
        <v>0</v>
      </c>
      <c r="M159" s="19">
        <v>135.28</v>
      </c>
      <c r="P159" s="6" t="s">
        <v>9</v>
      </c>
      <c r="Q159" s="16">
        <f t="shared" si="15"/>
        <v>18.7</v>
      </c>
      <c r="R159" s="19">
        <v>25127.67</v>
      </c>
      <c r="S159" s="19">
        <v>2541.738</v>
      </c>
      <c r="T159" s="19">
        <v>20789.775999999998</v>
      </c>
      <c r="U159" s="19">
        <v>12674.428</v>
      </c>
      <c r="V159" s="19">
        <v>16369.51</v>
      </c>
      <c r="W159" s="19">
        <v>45371.56</v>
      </c>
      <c r="X159" s="19">
        <v>21790.68</v>
      </c>
      <c r="Y159" s="19">
        <v>8758.51</v>
      </c>
      <c r="Z159" s="19">
        <v>4650.948</v>
      </c>
      <c r="AA159" s="19">
        <v>19590.59</v>
      </c>
      <c r="AB159" s="19">
        <v>885.776</v>
      </c>
      <c r="AC159" s="19">
        <v>0</v>
      </c>
      <c r="AD159" s="19">
        <v>0</v>
      </c>
      <c r="AE159" s="19">
        <v>0</v>
      </c>
      <c r="AF159" s="19">
        <v>0</v>
      </c>
      <c r="AG159" s="19">
        <v>0</v>
      </c>
      <c r="AH159" s="19">
        <v>0</v>
      </c>
      <c r="AI159" s="19"/>
      <c r="AJ159" s="37" t="s">
        <v>85</v>
      </c>
      <c r="AK159" s="38">
        <v>48274</v>
      </c>
      <c r="AL159" s="39">
        <f>H159</f>
        <v>2983053</v>
      </c>
      <c r="AM159" s="39">
        <v>12.2</v>
      </c>
      <c r="AN159" s="40">
        <v>15</v>
      </c>
      <c r="AO159" s="41">
        <f t="shared" si="17"/>
        <v>530601.06</v>
      </c>
      <c r="AP159" s="42">
        <v>43160</v>
      </c>
      <c r="AQ159" s="3"/>
      <c r="AR159" s="165"/>
      <c r="AS159" s="165"/>
      <c r="AT159" s="91"/>
      <c r="AU159" s="165"/>
      <c r="AV159" s="165"/>
      <c r="AW159" s="165"/>
      <c r="AX159" s="165"/>
      <c r="AY159" s="165"/>
      <c r="AZ159" s="165"/>
      <c r="BA159" s="165"/>
      <c r="BB159" s="165"/>
      <c r="BC159" s="165"/>
      <c r="BD159" s="165"/>
      <c r="BE159" s="165"/>
      <c r="BF159" s="165"/>
      <c r="BG159" s="165"/>
      <c r="BH159" s="165"/>
      <c r="BI159" s="165"/>
      <c r="BJ159" s="165"/>
      <c r="BK159" s="165"/>
    </row>
    <row r="160" spans="2:63" ht="15">
      <c r="B160" s="19">
        <v>2033</v>
      </c>
      <c r="C160" s="19">
        <v>2671173</v>
      </c>
      <c r="D160" s="19">
        <v>0</v>
      </c>
      <c r="E160" s="19">
        <v>0</v>
      </c>
      <c r="F160" s="19">
        <v>0</v>
      </c>
      <c r="G160" s="19">
        <v>151000</v>
      </c>
      <c r="H160" s="26">
        <v>2520173</v>
      </c>
      <c r="I160" s="118">
        <f t="shared" si="16"/>
        <v>151000</v>
      </c>
      <c r="K160" s="19">
        <v>2033</v>
      </c>
      <c r="L160" s="19">
        <v>0</v>
      </c>
      <c r="M160" s="19">
        <v>115.29999999999998</v>
      </c>
      <c r="R160" s="2">
        <f aca="true" t="shared" si="19" ref="R160:AH160">SUMPRODUCT($Q$55:$Q$69,R145:R159)</f>
        <v>3320767.3266699994</v>
      </c>
      <c r="S160" s="2">
        <f t="shared" si="19"/>
        <v>2717628.10079</v>
      </c>
      <c r="T160" s="2">
        <f t="shared" si="19"/>
        <v>5087563.903299999</v>
      </c>
      <c r="U160" s="2">
        <f t="shared" si="19"/>
        <v>5664043.755</v>
      </c>
      <c r="V160" s="2">
        <f t="shared" si="19"/>
        <v>5752862.9705</v>
      </c>
      <c r="W160" s="2">
        <f t="shared" si="19"/>
        <v>7097428.489150001</v>
      </c>
      <c r="X160" s="2">
        <f t="shared" si="19"/>
        <v>4352541.814099999</v>
      </c>
      <c r="Y160" s="2">
        <f t="shared" si="19"/>
        <v>1960429.7541</v>
      </c>
      <c r="Z160" s="2">
        <f t="shared" si="19"/>
        <v>8630827.985000001</v>
      </c>
      <c r="AA160" s="2">
        <f t="shared" si="19"/>
        <v>8465669.643000001</v>
      </c>
      <c r="AB160" s="2">
        <f t="shared" si="19"/>
        <v>666886.6570999998</v>
      </c>
      <c r="AC160" s="2">
        <f t="shared" si="19"/>
        <v>2344516.448</v>
      </c>
      <c r="AD160" s="2">
        <f t="shared" si="19"/>
        <v>1370105.4476</v>
      </c>
      <c r="AE160" s="2">
        <f t="shared" si="19"/>
        <v>4059580.9650000003</v>
      </c>
      <c r="AF160" s="2">
        <f t="shared" si="19"/>
        <v>3134052.605</v>
      </c>
      <c r="AG160" s="2">
        <f t="shared" si="19"/>
        <v>2671172.7029999997</v>
      </c>
      <c r="AH160" s="2">
        <f t="shared" si="19"/>
        <v>793706.7484</v>
      </c>
      <c r="AI160" s="2"/>
      <c r="AJ160" s="37" t="s">
        <v>85</v>
      </c>
      <c r="AK160" s="38">
        <v>48639</v>
      </c>
      <c r="AL160" s="39">
        <f>H160</f>
        <v>2520173</v>
      </c>
      <c r="AM160" s="39">
        <v>12.2</v>
      </c>
      <c r="AN160" s="40">
        <v>16</v>
      </c>
      <c r="AO160" s="41">
        <f t="shared" si="17"/>
        <v>399525.63</v>
      </c>
      <c r="AP160" s="42">
        <v>43160</v>
      </c>
      <c r="AQ160" s="3"/>
      <c r="AR160" s="165"/>
      <c r="AS160" s="165"/>
      <c r="AT160" s="91"/>
      <c r="AU160" s="165"/>
      <c r="AV160" s="165"/>
      <c r="AW160" s="165"/>
      <c r="AX160" s="165"/>
      <c r="AY160" s="165"/>
      <c r="AZ160" s="165"/>
      <c r="BA160" s="165"/>
      <c r="BB160" s="165"/>
      <c r="BC160" s="165"/>
      <c r="BD160" s="165"/>
      <c r="BE160" s="165"/>
      <c r="BF160" s="165"/>
      <c r="BG160" s="165"/>
      <c r="BH160" s="165"/>
      <c r="BI160" s="165"/>
      <c r="BJ160" s="165"/>
      <c r="BK160" s="165"/>
    </row>
    <row r="161" spans="2:63" ht="15.75" thickBot="1">
      <c r="B161" s="19">
        <v>2034</v>
      </c>
      <c r="C161" s="19">
        <v>793706.7</v>
      </c>
      <c r="D161" s="19">
        <v>0</v>
      </c>
      <c r="E161" s="19">
        <v>0</v>
      </c>
      <c r="F161" s="19">
        <v>0</v>
      </c>
      <c r="G161" s="19">
        <v>151000</v>
      </c>
      <c r="H161" s="26">
        <v>642706.7</v>
      </c>
      <c r="I161" s="118">
        <f t="shared" si="16"/>
        <v>151000</v>
      </c>
      <c r="K161" s="19">
        <v>2034</v>
      </c>
      <c r="L161" s="19">
        <v>0</v>
      </c>
      <c r="M161" s="19">
        <v>34.26</v>
      </c>
      <c r="AJ161" s="43" t="s">
        <v>85</v>
      </c>
      <c r="AK161" s="38">
        <v>49004</v>
      </c>
      <c r="AL161" s="39">
        <f>H161</f>
        <v>642706.7</v>
      </c>
      <c r="AM161" s="39">
        <v>12.2</v>
      </c>
      <c r="AN161" s="40">
        <v>17</v>
      </c>
      <c r="AO161" s="41">
        <f t="shared" si="17"/>
        <v>90810.12</v>
      </c>
      <c r="AP161" s="42">
        <v>43160</v>
      </c>
      <c r="AQ161" s="3"/>
      <c r="AR161" s="165"/>
      <c r="AS161" s="165"/>
      <c r="AT161" s="91"/>
      <c r="AU161" s="165"/>
      <c r="AV161" s="165"/>
      <c r="AW161" s="165"/>
      <c r="AX161" s="165"/>
      <c r="AY161" s="165"/>
      <c r="AZ161" s="165"/>
      <c r="BA161" s="165"/>
      <c r="BB161" s="165"/>
      <c r="BC161" s="165"/>
      <c r="BD161" s="165"/>
      <c r="BE161" s="165"/>
      <c r="BF161" s="165"/>
      <c r="BG161" s="165"/>
      <c r="BH161" s="165"/>
      <c r="BI161" s="165"/>
      <c r="BJ161" s="165"/>
      <c r="BK161" s="165"/>
    </row>
    <row r="162" spans="2:63" ht="15.75" thickTop="1">
      <c r="B162" s="19"/>
      <c r="C162" s="28"/>
      <c r="D162" s="28"/>
      <c r="E162" s="28"/>
      <c r="F162" s="28"/>
      <c r="G162" s="28"/>
      <c r="H162" s="28"/>
      <c r="K162" s="19"/>
      <c r="L162" s="19"/>
      <c r="M162" s="2">
        <f>SUM(M145:M161)</f>
        <v>2972.43</v>
      </c>
      <c r="AK162" s="38"/>
      <c r="AL162" s="39">
        <f>SUM(AL145:AL161)</f>
        <v>64159657.84</v>
      </c>
      <c r="AO162" s="49">
        <f>SUM(AO145:AO161)</f>
        <v>28600433.7</v>
      </c>
      <c r="AR162" s="165"/>
      <c r="AS162" s="165"/>
      <c r="AT162" s="47"/>
      <c r="AU162" s="165"/>
      <c r="AV162" s="165"/>
      <c r="AW162" s="165"/>
      <c r="AX162" s="165"/>
      <c r="AY162" s="165"/>
      <c r="AZ162" s="165"/>
      <c r="BA162" s="165"/>
      <c r="BB162" s="165"/>
      <c r="BC162" s="165"/>
      <c r="BD162" s="165"/>
      <c r="BE162" s="165"/>
      <c r="BF162" s="165"/>
      <c r="BG162" s="165"/>
      <c r="BH162" s="165"/>
      <c r="BI162" s="165"/>
      <c r="BJ162" s="165"/>
      <c r="BK162" s="165"/>
    </row>
    <row r="163" spans="2:63" ht="15">
      <c r="B163" s="6"/>
      <c r="C163" s="6"/>
      <c r="D163" s="6"/>
      <c r="E163" s="6"/>
      <c r="F163" s="6"/>
      <c r="G163" s="6"/>
      <c r="H163" s="6"/>
      <c r="AL163" s="48">
        <f>SUM(H145:H161)</f>
        <v>64159657.84</v>
      </c>
      <c r="AR163" s="165"/>
      <c r="AS163" s="165"/>
      <c r="AT163" s="165"/>
      <c r="AU163" s="165"/>
      <c r="AV163" s="165"/>
      <c r="AW163" s="165"/>
      <c r="AX163" s="165"/>
      <c r="AY163" s="165"/>
      <c r="AZ163" s="165"/>
      <c r="BA163" s="165"/>
      <c r="BB163" s="165"/>
      <c r="BC163" s="165"/>
      <c r="BD163" s="165"/>
      <c r="BE163" s="165"/>
      <c r="BF163" s="165"/>
      <c r="BG163" s="165"/>
      <c r="BH163" s="165"/>
      <c r="BI163" s="165"/>
      <c r="BJ163" s="165"/>
      <c r="BK163" s="165"/>
    </row>
    <row r="164" spans="2:63" ht="15">
      <c r="B164" s="6"/>
      <c r="C164" s="6"/>
      <c r="D164" s="6"/>
      <c r="E164" s="6"/>
      <c r="F164" s="6"/>
      <c r="G164" s="6"/>
      <c r="H164" s="6"/>
      <c r="AL164" s="46">
        <f>AL162-AL163</f>
        <v>0</v>
      </c>
      <c r="AO164" s="46">
        <f>D44</f>
        <v>28600433.699786186</v>
      </c>
      <c r="AR164" s="165"/>
      <c r="AS164" s="165"/>
      <c r="AT164" s="165"/>
      <c r="AU164" s="165"/>
      <c r="AV164" s="165"/>
      <c r="AW164" s="165"/>
      <c r="AX164" s="165"/>
      <c r="AY164" s="165"/>
      <c r="AZ164" s="165"/>
      <c r="BA164" s="165"/>
      <c r="BB164" s="165"/>
      <c r="BC164" s="165"/>
      <c r="BD164" s="165"/>
      <c r="BE164" s="165"/>
      <c r="BF164" s="165"/>
      <c r="BG164" s="165"/>
      <c r="BH164" s="165"/>
      <c r="BI164" s="165"/>
      <c r="BJ164" s="165"/>
      <c r="BK164" s="165"/>
    </row>
    <row r="165" spans="8:63" ht="15">
      <c r="H165" s="50"/>
      <c r="AL165" s="50"/>
      <c r="AM165" s="3"/>
      <c r="AR165" s="165"/>
      <c r="AS165" s="165"/>
      <c r="AT165" s="165"/>
      <c r="AU165" s="165"/>
      <c r="AV165" s="165"/>
      <c r="AW165" s="165"/>
      <c r="AX165" s="165"/>
      <c r="AY165" s="165"/>
      <c r="AZ165" s="165"/>
      <c r="BA165" s="165"/>
      <c r="BB165" s="165"/>
      <c r="BC165" s="165"/>
      <c r="BD165" s="165"/>
      <c r="BE165" s="165"/>
      <c r="BF165" s="165"/>
      <c r="BG165" s="165"/>
      <c r="BH165" s="165"/>
      <c r="BI165" s="165"/>
      <c r="BJ165" s="165"/>
      <c r="BK165" s="165"/>
    </row>
    <row r="166" spans="38:63" ht="15">
      <c r="AL166" s="50"/>
      <c r="AO166" s="1" t="s">
        <v>87</v>
      </c>
      <c r="AR166" s="165"/>
      <c r="AS166" s="165"/>
      <c r="AT166" s="165"/>
      <c r="AU166" s="165"/>
      <c r="AV166" s="165"/>
      <c r="AW166" s="165"/>
      <c r="AX166" s="165"/>
      <c r="AY166" s="165"/>
      <c r="AZ166" s="165"/>
      <c r="BA166" s="165"/>
      <c r="BB166" s="165"/>
      <c r="BC166" s="165"/>
      <c r="BD166" s="165"/>
      <c r="BE166" s="165"/>
      <c r="BF166" s="165"/>
      <c r="BG166" s="165"/>
      <c r="BH166" s="165"/>
      <c r="BI166" s="165"/>
      <c r="BJ166" s="165"/>
      <c r="BK166" s="165"/>
    </row>
    <row r="167" spans="44:63" ht="15">
      <c r="AR167" s="165"/>
      <c r="AS167" s="165"/>
      <c r="AT167" s="165"/>
      <c r="AU167" s="165"/>
      <c r="AV167" s="165"/>
      <c r="AW167" s="165"/>
      <c r="AX167" s="165"/>
      <c r="AY167" s="165"/>
      <c r="AZ167" s="165"/>
      <c r="BA167" s="165"/>
      <c r="BB167" s="165"/>
      <c r="BC167" s="165"/>
      <c r="BD167" s="165"/>
      <c r="BE167" s="165"/>
      <c r="BF167" s="165"/>
      <c r="BG167" s="165"/>
      <c r="BH167" s="165"/>
      <c r="BI167" s="165"/>
      <c r="BJ167" s="165"/>
      <c r="BK167" s="165"/>
    </row>
    <row r="168" spans="44:63" ht="15">
      <c r="AR168" s="165"/>
      <c r="AS168" s="165"/>
      <c r="AT168" s="165"/>
      <c r="AU168" s="165"/>
      <c r="AV168" s="165"/>
      <c r="AW168" s="165"/>
      <c r="AX168" s="165"/>
      <c r="AY168" s="165"/>
      <c r="AZ168" s="165"/>
      <c r="BA168" s="165"/>
      <c r="BB168" s="165"/>
      <c r="BC168" s="165"/>
      <c r="BD168" s="165"/>
      <c r="BE168" s="165"/>
      <c r="BF168" s="165"/>
      <c r="BG168" s="165"/>
      <c r="BH168" s="165"/>
      <c r="BI168" s="165"/>
      <c r="BJ168" s="165"/>
      <c r="BK168" s="165"/>
    </row>
    <row r="169" spans="44:63" ht="15">
      <c r="AR169" s="165"/>
      <c r="AS169" s="165"/>
      <c r="AT169" s="165"/>
      <c r="AU169" s="165"/>
      <c r="AV169" s="165"/>
      <c r="AW169" s="165"/>
      <c r="AX169" s="165"/>
      <c r="AY169" s="165"/>
      <c r="AZ169" s="165"/>
      <c r="BA169" s="165"/>
      <c r="BB169" s="165"/>
      <c r="BC169" s="165"/>
      <c r="BD169" s="165"/>
      <c r="BE169" s="165"/>
      <c r="BF169" s="165"/>
      <c r="BG169" s="165"/>
      <c r="BH169" s="165"/>
      <c r="BI169" s="165"/>
      <c r="BJ169" s="165"/>
      <c r="BK169" s="165"/>
    </row>
    <row r="170" spans="44:63" ht="15">
      <c r="AR170" s="165"/>
      <c r="AS170" s="165"/>
      <c r="AT170" s="165"/>
      <c r="AU170" s="165"/>
      <c r="AV170" s="165"/>
      <c r="AW170" s="165"/>
      <c r="AX170" s="165"/>
      <c r="AY170" s="165"/>
      <c r="AZ170" s="165"/>
      <c r="BA170" s="165"/>
      <c r="BB170" s="165"/>
      <c r="BC170" s="165"/>
      <c r="BD170" s="165"/>
      <c r="BE170" s="165"/>
      <c r="BF170" s="165"/>
      <c r="BG170" s="165"/>
      <c r="BH170" s="165"/>
      <c r="BI170" s="165"/>
      <c r="BJ170" s="165"/>
      <c r="BK170" s="165"/>
    </row>
    <row r="171" spans="44:63" ht="15">
      <c r="AR171" s="165"/>
      <c r="AS171" s="165"/>
      <c r="AT171" s="165"/>
      <c r="AU171" s="165"/>
      <c r="AV171" s="165"/>
      <c r="AW171" s="165"/>
      <c r="AX171" s="165"/>
      <c r="AY171" s="165"/>
      <c r="AZ171" s="165"/>
      <c r="BA171" s="165"/>
      <c r="BB171" s="165"/>
      <c r="BC171" s="165"/>
      <c r="BD171" s="165"/>
      <c r="BE171" s="165"/>
      <c r="BF171" s="165"/>
      <c r="BG171" s="165"/>
      <c r="BH171" s="165"/>
      <c r="BI171" s="165"/>
      <c r="BJ171" s="165"/>
      <c r="BK171" s="165"/>
    </row>
    <row r="172" spans="44:63" ht="15">
      <c r="AR172" s="165"/>
      <c r="AS172" s="165"/>
      <c r="AT172" s="165"/>
      <c r="AU172" s="165"/>
      <c r="AV172" s="165"/>
      <c r="AW172" s="165"/>
      <c r="AX172" s="165"/>
      <c r="AY172" s="165"/>
      <c r="AZ172" s="165"/>
      <c r="BA172" s="165"/>
      <c r="BB172" s="165"/>
      <c r="BC172" s="165"/>
      <c r="BD172" s="165"/>
      <c r="BE172" s="165"/>
      <c r="BF172" s="165"/>
      <c r="BG172" s="165"/>
      <c r="BH172" s="165"/>
      <c r="BI172" s="165"/>
      <c r="BJ172" s="165"/>
      <c r="BK172" s="165"/>
    </row>
    <row r="173" spans="1:63" ht="15.75" thickBot="1">
      <c r="A173" s="2" t="s">
        <v>60</v>
      </c>
      <c r="K173" s="2" t="s">
        <v>73</v>
      </c>
      <c r="P173" s="2" t="s">
        <v>69</v>
      </c>
      <c r="AJ173" s="1" t="s">
        <v>46</v>
      </c>
      <c r="AR173" s="165"/>
      <c r="AS173" s="165"/>
      <c r="AT173" s="165"/>
      <c r="AU173" s="165"/>
      <c r="AV173" s="165"/>
      <c r="AW173" s="165"/>
      <c r="AX173" s="165"/>
      <c r="AY173" s="165"/>
      <c r="AZ173" s="165"/>
      <c r="BA173" s="165"/>
      <c r="BB173" s="165"/>
      <c r="BC173" s="165"/>
      <c r="BD173" s="165"/>
      <c r="BE173" s="165"/>
      <c r="BF173" s="165"/>
      <c r="BG173" s="165"/>
      <c r="BH173" s="165"/>
      <c r="BI173" s="165"/>
      <c r="BJ173" s="165"/>
      <c r="BK173" s="165"/>
    </row>
    <row r="174" spans="1:63" ht="16.5" thickBot="1" thickTop="1">
      <c r="A174" s="2" t="s">
        <v>46</v>
      </c>
      <c r="B174" s="19"/>
      <c r="C174" s="19" t="s">
        <v>50</v>
      </c>
      <c r="D174" s="19" t="s">
        <v>51</v>
      </c>
      <c r="E174" s="19" t="s">
        <v>52</v>
      </c>
      <c r="F174" s="19" t="s">
        <v>53</v>
      </c>
      <c r="G174" s="19" t="s">
        <v>54</v>
      </c>
      <c r="H174" s="23" t="s">
        <v>55</v>
      </c>
      <c r="I174" s="117" t="s">
        <v>215</v>
      </c>
      <c r="K174" s="19"/>
      <c r="L174" s="19" t="s">
        <v>71</v>
      </c>
      <c r="M174" s="19" t="s">
        <v>72</v>
      </c>
      <c r="P174" s="6"/>
      <c r="Q174" s="15" t="s">
        <v>36</v>
      </c>
      <c r="R174" s="19">
        <v>2018</v>
      </c>
      <c r="S174" s="19">
        <v>2019</v>
      </c>
      <c r="T174" s="19">
        <v>2020</v>
      </c>
      <c r="U174" s="19">
        <v>2021</v>
      </c>
      <c r="V174" s="19">
        <v>2022</v>
      </c>
      <c r="W174" s="19">
        <v>2023</v>
      </c>
      <c r="X174" s="19">
        <v>2024</v>
      </c>
      <c r="Y174" s="19">
        <v>2025</v>
      </c>
      <c r="Z174" s="19">
        <v>2026</v>
      </c>
      <c r="AA174" s="19"/>
      <c r="AJ174" s="29" t="s">
        <v>78</v>
      </c>
      <c r="AK174" s="30" t="s">
        <v>79</v>
      </c>
      <c r="AL174" s="31" t="s">
        <v>235</v>
      </c>
      <c r="AM174" s="31" t="s">
        <v>81</v>
      </c>
      <c r="AN174" s="31" t="s">
        <v>82</v>
      </c>
      <c r="AO174" s="32" t="s">
        <v>83</v>
      </c>
      <c r="AP174" s="33" t="s">
        <v>84</v>
      </c>
      <c r="AR174" s="212"/>
      <c r="AS174" s="165"/>
      <c r="AT174" s="165"/>
      <c r="AU174" s="165"/>
      <c r="AV174" s="165"/>
      <c r="AW174" s="212"/>
      <c r="AX174" s="165"/>
      <c r="AY174" s="165"/>
      <c r="AZ174" s="165"/>
      <c r="BA174" s="165"/>
      <c r="BB174" s="165"/>
      <c r="BC174" s="165"/>
      <c r="BD174" s="165"/>
      <c r="BE174" s="165"/>
      <c r="BF174" s="165"/>
      <c r="BG174" s="165"/>
      <c r="BH174" s="165"/>
      <c r="BI174" s="165"/>
      <c r="BJ174" s="165"/>
      <c r="BK174" s="165"/>
    </row>
    <row r="175" spans="2:63" ht="15.75" thickTop="1">
      <c r="B175" s="19">
        <v>2018</v>
      </c>
      <c r="C175" s="19">
        <v>46112.9</v>
      </c>
      <c r="D175" s="19">
        <v>0</v>
      </c>
      <c r="E175" s="19">
        <v>0</v>
      </c>
      <c r="F175" s="19">
        <v>0</v>
      </c>
      <c r="G175" s="19">
        <v>15000</v>
      </c>
      <c r="H175" s="23">
        <v>31112.9</v>
      </c>
      <c r="I175" s="118">
        <f>D175+G175</f>
        <v>15000</v>
      </c>
      <c r="K175" s="19">
        <v>2018</v>
      </c>
      <c r="L175" s="19">
        <v>15.75</v>
      </c>
      <c r="M175" s="19">
        <v>0</v>
      </c>
      <c r="P175" s="6" t="s">
        <v>56</v>
      </c>
      <c r="Q175" s="16">
        <f aca="true" t="shared" si="20" ref="Q175:Q189">INDEX($A$22:$F$36,MATCH(P175,$A$22:$A$36,0),6)</f>
        <v>97.97</v>
      </c>
      <c r="R175" s="19">
        <v>0</v>
      </c>
      <c r="S175" s="19">
        <v>0</v>
      </c>
      <c r="T175" s="19">
        <v>0</v>
      </c>
      <c r="U175" s="19">
        <v>0</v>
      </c>
      <c r="V175" s="19">
        <v>0</v>
      </c>
      <c r="W175" s="19">
        <v>0</v>
      </c>
      <c r="X175" s="19">
        <v>0</v>
      </c>
      <c r="Y175" s="19">
        <v>0</v>
      </c>
      <c r="Z175" s="19">
        <v>0</v>
      </c>
      <c r="AA175" s="19"/>
      <c r="AJ175" s="34" t="s">
        <v>85</v>
      </c>
      <c r="AK175" s="38">
        <v>43160</v>
      </c>
      <c r="AL175" s="39">
        <f>H175</f>
        <v>31112.9</v>
      </c>
      <c r="AM175" s="35">
        <v>12.2</v>
      </c>
      <c r="AN175" s="31">
        <v>1</v>
      </c>
      <c r="AO175" s="36">
        <f>ROUND(AL175/(1+AM175%)^AN175,2)</f>
        <v>27729.86</v>
      </c>
      <c r="AP175" s="42">
        <v>43160</v>
      </c>
      <c r="AR175" s="165"/>
      <c r="AS175" s="165"/>
      <c r="AT175" s="91"/>
      <c r="AU175" s="165"/>
      <c r="AV175" s="47"/>
      <c r="AW175" s="165"/>
      <c r="AX175" s="165"/>
      <c r="AY175" s="91"/>
      <c r="AZ175" s="165"/>
      <c r="BA175" s="165"/>
      <c r="BB175" s="165"/>
      <c r="BC175" s="165"/>
      <c r="BD175" s="165"/>
      <c r="BE175" s="165"/>
      <c r="BF175" s="165"/>
      <c r="BG175" s="165"/>
      <c r="BH175" s="165"/>
      <c r="BI175" s="165"/>
      <c r="BJ175" s="165"/>
      <c r="BK175" s="165"/>
    </row>
    <row r="176" spans="2:63" ht="15">
      <c r="B176" s="19">
        <v>2019</v>
      </c>
      <c r="C176" s="19">
        <v>80720.37</v>
      </c>
      <c r="D176" s="19">
        <v>0</v>
      </c>
      <c r="E176" s="19">
        <v>0</v>
      </c>
      <c r="F176" s="19">
        <v>0</v>
      </c>
      <c r="G176" s="19">
        <v>15000</v>
      </c>
      <c r="H176" s="23">
        <v>65720.37</v>
      </c>
      <c r="I176" s="118">
        <f aca="true" t="shared" si="21" ref="I176:I183">D176+G176</f>
        <v>15000</v>
      </c>
      <c r="K176" s="19">
        <v>2019</v>
      </c>
      <c r="L176" s="19">
        <v>33.900000000000006</v>
      </c>
      <c r="M176" s="19">
        <v>0</v>
      </c>
      <c r="P176" s="6" t="s">
        <v>15</v>
      </c>
      <c r="Q176" s="16">
        <f t="shared" si="20"/>
        <v>60.1</v>
      </c>
      <c r="R176" s="19">
        <v>0</v>
      </c>
      <c r="S176" s="19">
        <v>0</v>
      </c>
      <c r="T176" s="19">
        <v>0</v>
      </c>
      <c r="U176" s="19">
        <v>0</v>
      </c>
      <c r="V176" s="19">
        <v>0</v>
      </c>
      <c r="W176" s="19">
        <v>0</v>
      </c>
      <c r="X176" s="19">
        <v>0</v>
      </c>
      <c r="Y176" s="19">
        <v>0</v>
      </c>
      <c r="Z176" s="19">
        <v>0</v>
      </c>
      <c r="AA176" s="19"/>
      <c r="AJ176" s="37" t="s">
        <v>85</v>
      </c>
      <c r="AK176" s="38">
        <v>43525</v>
      </c>
      <c r="AL176" s="39">
        <f>H176</f>
        <v>65720.37</v>
      </c>
      <c r="AM176" s="39">
        <v>12.2</v>
      </c>
      <c r="AN176" s="40">
        <v>2</v>
      </c>
      <c r="AO176" s="41">
        <f aca="true" t="shared" si="22" ref="AO176:AO191">ROUND(AL176/(1+AM176%)^AN176,2)</f>
        <v>52205.26</v>
      </c>
      <c r="AP176" s="42">
        <v>43160</v>
      </c>
      <c r="AR176" s="165"/>
      <c r="AS176" s="165"/>
      <c r="AT176" s="91"/>
      <c r="AU176" s="165"/>
      <c r="AV176" s="165"/>
      <c r="AW176" s="165"/>
      <c r="AX176" s="165"/>
      <c r="AY176" s="165"/>
      <c r="AZ176" s="165"/>
      <c r="BA176" s="165"/>
      <c r="BB176" s="165"/>
      <c r="BC176" s="165"/>
      <c r="BD176" s="165"/>
      <c r="BE176" s="165"/>
      <c r="BF176" s="165"/>
      <c r="BG176" s="165"/>
      <c r="BH176" s="165"/>
      <c r="BI176" s="165"/>
      <c r="BJ176" s="165"/>
      <c r="BK176" s="165"/>
    </row>
    <row r="177" spans="2:63" ht="15">
      <c r="B177" s="19">
        <v>2020</v>
      </c>
      <c r="C177" s="19">
        <v>0</v>
      </c>
      <c r="D177" s="19">
        <v>0</v>
      </c>
      <c r="E177" s="19">
        <v>0</v>
      </c>
      <c r="F177" s="19">
        <v>0</v>
      </c>
      <c r="G177" s="19">
        <v>15000</v>
      </c>
      <c r="H177" s="23">
        <v>-15000</v>
      </c>
      <c r="I177" s="118">
        <f t="shared" si="21"/>
        <v>15000</v>
      </c>
      <c r="K177" s="19">
        <v>2020</v>
      </c>
      <c r="L177" s="19">
        <v>0</v>
      </c>
      <c r="M177" s="19">
        <v>0</v>
      </c>
      <c r="P177" s="6" t="s">
        <v>16</v>
      </c>
      <c r="Q177" s="16">
        <f t="shared" si="20"/>
        <v>38.49</v>
      </c>
      <c r="R177" s="19">
        <v>0</v>
      </c>
      <c r="S177" s="19">
        <v>0</v>
      </c>
      <c r="T177" s="19">
        <v>0</v>
      </c>
      <c r="U177" s="19">
        <v>0</v>
      </c>
      <c r="V177" s="19">
        <v>0</v>
      </c>
      <c r="W177" s="19">
        <v>0</v>
      </c>
      <c r="X177" s="19">
        <v>0</v>
      </c>
      <c r="Y177" s="19">
        <v>0</v>
      </c>
      <c r="Z177" s="19">
        <v>0</v>
      </c>
      <c r="AA177" s="19"/>
      <c r="AJ177" s="37" t="s">
        <v>85</v>
      </c>
      <c r="AK177" s="38">
        <v>43891</v>
      </c>
      <c r="AL177" s="39">
        <f aca="true" t="shared" si="23" ref="AL177:AL188">H177</f>
        <v>-15000</v>
      </c>
      <c r="AM177" s="39">
        <v>12.2</v>
      </c>
      <c r="AN177" s="40">
        <v>3</v>
      </c>
      <c r="AO177" s="41">
        <f t="shared" si="22"/>
        <v>-10619.71</v>
      </c>
      <c r="AP177" s="42">
        <v>43160</v>
      </c>
      <c r="AR177" s="165"/>
      <c r="AS177" s="165"/>
      <c r="AT177" s="91"/>
      <c r="AU177" s="165"/>
      <c r="AV177" s="165"/>
      <c r="AW177" s="165"/>
      <c r="AX177" s="165"/>
      <c r="AY177" s="165"/>
      <c r="AZ177" s="165"/>
      <c r="BA177" s="165"/>
      <c r="BB177" s="165"/>
      <c r="BC177" s="165"/>
      <c r="BD177" s="165"/>
      <c r="BE177" s="165"/>
      <c r="BF177" s="165"/>
      <c r="BG177" s="165"/>
      <c r="BH177" s="165"/>
      <c r="BI177" s="165"/>
      <c r="BJ177" s="165"/>
      <c r="BK177" s="165"/>
    </row>
    <row r="178" spans="2:63" ht="15">
      <c r="B178" s="19">
        <v>2021</v>
      </c>
      <c r="C178" s="19">
        <v>0</v>
      </c>
      <c r="D178" s="19">
        <v>0</v>
      </c>
      <c r="E178" s="19">
        <v>0</v>
      </c>
      <c r="F178" s="19">
        <v>0</v>
      </c>
      <c r="G178" s="19">
        <v>15000</v>
      </c>
      <c r="H178" s="23">
        <v>-15000</v>
      </c>
      <c r="I178" s="118">
        <f t="shared" si="21"/>
        <v>15000</v>
      </c>
      <c r="K178" s="19">
        <v>2021</v>
      </c>
      <c r="L178" s="19">
        <v>0</v>
      </c>
      <c r="M178" s="19">
        <v>0</v>
      </c>
      <c r="P178" s="6" t="s">
        <v>68</v>
      </c>
      <c r="Q178" s="16">
        <f t="shared" si="20"/>
        <v>155.5</v>
      </c>
      <c r="R178" s="19">
        <v>0</v>
      </c>
      <c r="S178" s="19">
        <v>0</v>
      </c>
      <c r="T178" s="19">
        <v>0</v>
      </c>
      <c r="U178" s="19">
        <v>0</v>
      </c>
      <c r="V178" s="19">
        <v>0</v>
      </c>
      <c r="W178" s="19">
        <v>0</v>
      </c>
      <c r="X178" s="19">
        <v>0</v>
      </c>
      <c r="Y178" s="19">
        <v>0</v>
      </c>
      <c r="Z178" s="19">
        <v>0</v>
      </c>
      <c r="AA178" s="19"/>
      <c r="AJ178" s="37" t="s">
        <v>85</v>
      </c>
      <c r="AK178" s="38">
        <v>44256</v>
      </c>
      <c r="AL178" s="39">
        <f t="shared" si="23"/>
        <v>-15000</v>
      </c>
      <c r="AM178" s="39">
        <v>12.2</v>
      </c>
      <c r="AN178" s="40">
        <v>4</v>
      </c>
      <c r="AO178" s="41">
        <f t="shared" si="22"/>
        <v>-9464.98</v>
      </c>
      <c r="AP178" s="42">
        <v>43160</v>
      </c>
      <c r="AR178" s="165"/>
      <c r="AS178" s="165"/>
      <c r="AT178" s="91"/>
      <c r="AU178" s="165"/>
      <c r="AV178" s="165"/>
      <c r="AW178" s="165"/>
      <c r="AX178" s="165"/>
      <c r="AY178" s="165"/>
      <c r="AZ178" s="165"/>
      <c r="BA178" s="165"/>
      <c r="BB178" s="165"/>
      <c r="BC178" s="165"/>
      <c r="BD178" s="165"/>
      <c r="BE178" s="165"/>
      <c r="BF178" s="165"/>
      <c r="BG178" s="165"/>
      <c r="BH178" s="165"/>
      <c r="BI178" s="165"/>
      <c r="BJ178" s="165"/>
      <c r="BK178" s="165"/>
    </row>
    <row r="179" spans="2:63" ht="15">
      <c r="B179" s="19">
        <v>2022</v>
      </c>
      <c r="C179" s="19">
        <v>0</v>
      </c>
      <c r="D179" s="19">
        <v>0</v>
      </c>
      <c r="E179" s="19">
        <v>0</v>
      </c>
      <c r="F179" s="19">
        <v>0</v>
      </c>
      <c r="G179" s="19">
        <v>15000</v>
      </c>
      <c r="H179" s="23">
        <v>-15000</v>
      </c>
      <c r="I179" s="118">
        <f t="shared" si="21"/>
        <v>15000</v>
      </c>
      <c r="K179" s="19">
        <v>2022</v>
      </c>
      <c r="L179" s="19">
        <v>0</v>
      </c>
      <c r="M179" s="19">
        <v>0</v>
      </c>
      <c r="P179" s="6" t="s">
        <v>13</v>
      </c>
      <c r="Q179" s="16">
        <f t="shared" si="20"/>
        <v>155.5</v>
      </c>
      <c r="R179" s="19">
        <v>0</v>
      </c>
      <c r="S179" s="19">
        <v>0</v>
      </c>
      <c r="T179" s="19">
        <v>0</v>
      </c>
      <c r="U179" s="19">
        <v>0</v>
      </c>
      <c r="V179" s="19">
        <v>0</v>
      </c>
      <c r="W179" s="19">
        <v>0</v>
      </c>
      <c r="X179" s="19">
        <v>0</v>
      </c>
      <c r="Y179" s="19">
        <v>0</v>
      </c>
      <c r="Z179" s="19">
        <v>0</v>
      </c>
      <c r="AA179" s="19"/>
      <c r="AJ179" s="37" t="s">
        <v>85</v>
      </c>
      <c r="AK179" s="38">
        <v>44621</v>
      </c>
      <c r="AL179" s="39">
        <f t="shared" si="23"/>
        <v>-15000</v>
      </c>
      <c r="AM179" s="39">
        <v>12.2</v>
      </c>
      <c r="AN179" s="40">
        <v>5</v>
      </c>
      <c r="AO179" s="41">
        <f t="shared" si="22"/>
        <v>-8435.81</v>
      </c>
      <c r="AP179" s="42">
        <v>43160</v>
      </c>
      <c r="AR179" s="165"/>
      <c r="AS179" s="165"/>
      <c r="AT179" s="91"/>
      <c r="AU179" s="165"/>
      <c r="AV179" s="165"/>
      <c r="AW179" s="165"/>
      <c r="AX179" s="165"/>
      <c r="AY179" s="165"/>
      <c r="AZ179" s="165"/>
      <c r="BA179" s="165"/>
      <c r="BB179" s="165"/>
      <c r="BC179" s="165"/>
      <c r="BD179" s="165"/>
      <c r="BE179" s="165"/>
      <c r="BF179" s="165"/>
      <c r="BG179" s="165"/>
      <c r="BH179" s="165"/>
      <c r="BI179" s="165"/>
      <c r="BJ179" s="165"/>
      <c r="BK179" s="165"/>
    </row>
    <row r="180" spans="2:63" ht="15">
      <c r="B180" s="19">
        <v>2023</v>
      </c>
      <c r="C180" s="19">
        <v>2188931</v>
      </c>
      <c r="D180" s="19">
        <v>0</v>
      </c>
      <c r="E180" s="19">
        <v>0</v>
      </c>
      <c r="F180" s="19">
        <v>0</v>
      </c>
      <c r="G180" s="19">
        <v>15000</v>
      </c>
      <c r="H180" s="23">
        <v>2173931</v>
      </c>
      <c r="I180" s="118">
        <f t="shared" si="21"/>
        <v>15000</v>
      </c>
      <c r="K180" s="19">
        <v>2023</v>
      </c>
      <c r="L180" s="19">
        <v>0</v>
      </c>
      <c r="M180" s="19">
        <v>89.68</v>
      </c>
      <c r="P180" s="6" t="s">
        <v>14</v>
      </c>
      <c r="Q180" s="16">
        <f t="shared" si="20"/>
        <v>155.5</v>
      </c>
      <c r="R180" s="19">
        <v>0</v>
      </c>
      <c r="S180" s="19">
        <v>0</v>
      </c>
      <c r="T180" s="19">
        <v>0</v>
      </c>
      <c r="U180" s="19">
        <v>0</v>
      </c>
      <c r="V180" s="19">
        <v>0</v>
      </c>
      <c r="W180" s="19">
        <v>0</v>
      </c>
      <c r="X180" s="19">
        <v>0</v>
      </c>
      <c r="Y180" s="19">
        <v>0</v>
      </c>
      <c r="Z180" s="19">
        <v>0</v>
      </c>
      <c r="AA180" s="19"/>
      <c r="AJ180" s="37" t="s">
        <v>85</v>
      </c>
      <c r="AK180" s="38">
        <v>44986</v>
      </c>
      <c r="AL180" s="39">
        <f t="shared" si="23"/>
        <v>2173931</v>
      </c>
      <c r="AM180" s="39">
        <v>12.2</v>
      </c>
      <c r="AN180" s="40">
        <v>6</v>
      </c>
      <c r="AO180" s="41">
        <f t="shared" si="22"/>
        <v>1089653.99</v>
      </c>
      <c r="AP180" s="42">
        <v>43160</v>
      </c>
      <c r="AR180" s="165"/>
      <c r="AS180" s="165"/>
      <c r="AT180" s="91"/>
      <c r="AU180" s="165"/>
      <c r="AV180" s="165"/>
      <c r="AW180" s="165"/>
      <c r="AX180" s="165"/>
      <c r="AY180" s="165"/>
      <c r="AZ180" s="165"/>
      <c r="BA180" s="165"/>
      <c r="BB180" s="165"/>
      <c r="BC180" s="165"/>
      <c r="BD180" s="165"/>
      <c r="BE180" s="165"/>
      <c r="BF180" s="165"/>
      <c r="BG180" s="165"/>
      <c r="BH180" s="165"/>
      <c r="BI180" s="165"/>
      <c r="BJ180" s="165"/>
      <c r="BK180" s="165"/>
    </row>
    <row r="181" spans="2:63" ht="15">
      <c r="B181" s="19">
        <v>2024</v>
      </c>
      <c r="C181" s="19">
        <v>315659.4</v>
      </c>
      <c r="D181" s="19">
        <v>0</v>
      </c>
      <c r="E181" s="19">
        <v>0</v>
      </c>
      <c r="F181" s="19">
        <v>0</v>
      </c>
      <c r="G181" s="19">
        <v>15000</v>
      </c>
      <c r="H181" s="23">
        <v>300659.4</v>
      </c>
      <c r="I181" s="118">
        <f t="shared" si="21"/>
        <v>15000</v>
      </c>
      <c r="K181" s="19">
        <v>2024</v>
      </c>
      <c r="L181" s="19">
        <v>0</v>
      </c>
      <c r="M181" s="19">
        <v>15.75</v>
      </c>
      <c r="P181" s="6" t="s">
        <v>17</v>
      </c>
      <c r="Q181" s="16">
        <f t="shared" si="20"/>
        <v>90.5</v>
      </c>
      <c r="R181" s="19">
        <v>0</v>
      </c>
      <c r="S181" s="19">
        <v>0</v>
      </c>
      <c r="T181" s="19">
        <v>0</v>
      </c>
      <c r="U181" s="19">
        <v>0</v>
      </c>
      <c r="V181" s="19">
        <v>0</v>
      </c>
      <c r="W181" s="19">
        <v>0</v>
      </c>
      <c r="X181" s="19">
        <v>0</v>
      </c>
      <c r="Y181" s="19">
        <v>0</v>
      </c>
      <c r="Z181" s="19">
        <v>0</v>
      </c>
      <c r="AA181" s="19"/>
      <c r="AJ181" s="37" t="s">
        <v>85</v>
      </c>
      <c r="AK181" s="38">
        <v>45352</v>
      </c>
      <c r="AL181" s="39">
        <f t="shared" si="23"/>
        <v>300659.4</v>
      </c>
      <c r="AM181" s="39">
        <v>12.2</v>
      </c>
      <c r="AN181" s="40">
        <v>7</v>
      </c>
      <c r="AO181" s="41">
        <f t="shared" si="22"/>
        <v>134315.08</v>
      </c>
      <c r="AP181" s="42">
        <v>43160</v>
      </c>
      <c r="AR181" s="165"/>
      <c r="AS181" s="165"/>
      <c r="AT181" s="91"/>
      <c r="AU181" s="165"/>
      <c r="AV181" s="165"/>
      <c r="AW181" s="165"/>
      <c r="AX181" s="165"/>
      <c r="AY181" s="165"/>
      <c r="AZ181" s="165"/>
      <c r="BA181" s="165"/>
      <c r="BB181" s="165"/>
      <c r="BC181" s="165"/>
      <c r="BD181" s="165"/>
      <c r="BE181" s="165"/>
      <c r="BF181" s="165"/>
      <c r="BG181" s="165"/>
      <c r="BH181" s="165"/>
      <c r="BI181" s="165"/>
      <c r="BJ181" s="165"/>
      <c r="BK181" s="165"/>
    </row>
    <row r="182" spans="2:63" ht="15">
      <c r="B182" s="19">
        <v>2025</v>
      </c>
      <c r="C182" s="19">
        <v>0</v>
      </c>
      <c r="D182" s="19">
        <v>0</v>
      </c>
      <c r="E182" s="19">
        <v>0</v>
      </c>
      <c r="F182" s="19">
        <v>0</v>
      </c>
      <c r="G182" s="19">
        <v>15000</v>
      </c>
      <c r="H182" s="23">
        <v>-15000</v>
      </c>
      <c r="I182" s="118">
        <f t="shared" si="21"/>
        <v>15000</v>
      </c>
      <c r="K182" s="19">
        <v>2025</v>
      </c>
      <c r="L182" s="19">
        <v>0</v>
      </c>
      <c r="M182" s="19">
        <v>0</v>
      </c>
      <c r="P182" s="6" t="s">
        <v>10</v>
      </c>
      <c r="Q182" s="16">
        <f t="shared" si="20"/>
        <v>90.5</v>
      </c>
      <c r="R182" s="19">
        <v>0</v>
      </c>
      <c r="S182" s="19">
        <v>0</v>
      </c>
      <c r="T182" s="19">
        <v>0</v>
      </c>
      <c r="U182" s="19">
        <v>0</v>
      </c>
      <c r="V182" s="19">
        <v>0</v>
      </c>
      <c r="W182" s="19">
        <v>0</v>
      </c>
      <c r="X182" s="19">
        <v>0</v>
      </c>
      <c r="Y182" s="19">
        <v>0</v>
      </c>
      <c r="Z182" s="19">
        <v>0</v>
      </c>
      <c r="AA182" s="19"/>
      <c r="AJ182" s="37" t="s">
        <v>85</v>
      </c>
      <c r="AK182" s="38">
        <v>45717</v>
      </c>
      <c r="AL182" s="39">
        <f t="shared" si="23"/>
        <v>-15000</v>
      </c>
      <c r="AM182" s="39">
        <v>12.2</v>
      </c>
      <c r="AN182" s="40">
        <v>8</v>
      </c>
      <c r="AO182" s="41">
        <f t="shared" si="22"/>
        <v>-5972.39</v>
      </c>
      <c r="AP182" s="42">
        <v>43160</v>
      </c>
      <c r="AR182" s="165"/>
      <c r="AS182" s="165"/>
      <c r="AT182" s="91"/>
      <c r="AU182" s="165"/>
      <c r="AV182" s="165"/>
      <c r="AW182" s="165"/>
      <c r="AX182" s="165"/>
      <c r="AY182" s="165"/>
      <c r="AZ182" s="165"/>
      <c r="BA182" s="165"/>
      <c r="BB182" s="165"/>
      <c r="BC182" s="165"/>
      <c r="BD182" s="165"/>
      <c r="BE182" s="165"/>
      <c r="BF182" s="165"/>
      <c r="BG182" s="165"/>
      <c r="BH182" s="165"/>
      <c r="BI182" s="165"/>
      <c r="BJ182" s="165"/>
      <c r="BK182" s="165"/>
    </row>
    <row r="183" spans="2:63" ht="15">
      <c r="B183" s="19">
        <v>2026</v>
      </c>
      <c r="C183" s="19">
        <v>702653.9</v>
      </c>
      <c r="D183" s="19">
        <v>0</v>
      </c>
      <c r="E183" s="19">
        <v>0</v>
      </c>
      <c r="F183" s="19">
        <v>0</v>
      </c>
      <c r="G183" s="19">
        <v>15000</v>
      </c>
      <c r="H183" s="23">
        <v>687653.9</v>
      </c>
      <c r="I183" s="118">
        <f t="shared" si="21"/>
        <v>15000</v>
      </c>
      <c r="K183" s="19">
        <v>2026</v>
      </c>
      <c r="L183" s="19">
        <v>0</v>
      </c>
      <c r="M183" s="19">
        <v>33.900000000000006</v>
      </c>
      <c r="P183" s="6" t="s">
        <v>7</v>
      </c>
      <c r="Q183" s="16">
        <f t="shared" si="20"/>
        <v>90.5</v>
      </c>
      <c r="R183" s="19">
        <v>2.6775</v>
      </c>
      <c r="S183" s="19">
        <v>0</v>
      </c>
      <c r="T183" s="19">
        <v>0</v>
      </c>
      <c r="U183" s="19">
        <v>0</v>
      </c>
      <c r="V183" s="19">
        <v>0</v>
      </c>
      <c r="W183" s="19">
        <v>6892.805</v>
      </c>
      <c r="X183" s="19">
        <v>1487.902</v>
      </c>
      <c r="Y183" s="19">
        <v>0</v>
      </c>
      <c r="Z183" s="19">
        <v>3479.835</v>
      </c>
      <c r="AA183" s="19"/>
      <c r="AJ183" s="37" t="s">
        <v>85</v>
      </c>
      <c r="AK183" s="38">
        <v>46082</v>
      </c>
      <c r="AL183" s="39">
        <f t="shared" si="23"/>
        <v>687653.9</v>
      </c>
      <c r="AM183" s="39">
        <v>12.2</v>
      </c>
      <c r="AN183" s="40">
        <v>9</v>
      </c>
      <c r="AO183" s="41">
        <f t="shared" si="22"/>
        <v>244024.93</v>
      </c>
      <c r="AP183" s="42">
        <v>43160</v>
      </c>
      <c r="AR183" s="165"/>
      <c r="AS183" s="165"/>
      <c r="AT183" s="91"/>
      <c r="AU183" s="165"/>
      <c r="AV183" s="165"/>
      <c r="AW183" s="165"/>
      <c r="AX183" s="165"/>
      <c r="AY183" s="165"/>
      <c r="AZ183" s="165"/>
      <c r="BA183" s="165"/>
      <c r="BB183" s="165"/>
      <c r="BC183" s="165"/>
      <c r="BD183" s="165"/>
      <c r="BE183" s="165"/>
      <c r="BF183" s="165"/>
      <c r="BG183" s="165"/>
      <c r="BH183" s="165"/>
      <c r="BI183" s="165"/>
      <c r="BJ183" s="165"/>
      <c r="BK183" s="165"/>
    </row>
    <row r="184" spans="2:63" ht="15">
      <c r="B184" s="19"/>
      <c r="C184" s="19"/>
      <c r="D184" s="19"/>
      <c r="E184" s="19"/>
      <c r="F184" s="19"/>
      <c r="G184" s="19"/>
      <c r="H184" s="19"/>
      <c r="K184" s="19"/>
      <c r="L184" s="19"/>
      <c r="M184" s="2">
        <f>SUM(M175:M183)</f>
        <v>139.33</v>
      </c>
      <c r="P184" s="6" t="s">
        <v>18</v>
      </c>
      <c r="Q184" s="16">
        <f t="shared" si="20"/>
        <v>40.5</v>
      </c>
      <c r="R184" s="19">
        <v>0</v>
      </c>
      <c r="S184" s="19">
        <v>0</v>
      </c>
      <c r="T184" s="19">
        <v>0</v>
      </c>
      <c r="U184" s="19">
        <v>0</v>
      </c>
      <c r="V184" s="19">
        <v>0</v>
      </c>
      <c r="W184" s="19">
        <v>0</v>
      </c>
      <c r="X184" s="19">
        <v>0</v>
      </c>
      <c r="Y184" s="19">
        <v>0</v>
      </c>
      <c r="Z184" s="19">
        <v>0</v>
      </c>
      <c r="AA184" s="19"/>
      <c r="AJ184" s="37" t="s">
        <v>85</v>
      </c>
      <c r="AK184" s="38">
        <v>46447</v>
      </c>
      <c r="AL184" s="39">
        <f t="shared" si="23"/>
        <v>0</v>
      </c>
      <c r="AM184" s="39">
        <v>12.2</v>
      </c>
      <c r="AN184" s="40">
        <v>10</v>
      </c>
      <c r="AO184" s="41">
        <f t="shared" si="22"/>
        <v>0</v>
      </c>
      <c r="AP184" s="42">
        <v>43160</v>
      </c>
      <c r="AR184" s="165"/>
      <c r="AS184" s="165"/>
      <c r="AT184" s="91"/>
      <c r="AU184" s="165"/>
      <c r="AV184" s="165"/>
      <c r="AW184" s="165"/>
      <c r="AX184" s="165"/>
      <c r="AY184" s="165"/>
      <c r="AZ184" s="165"/>
      <c r="BA184" s="165"/>
      <c r="BB184" s="165"/>
      <c r="BC184" s="165"/>
      <c r="BD184" s="165"/>
      <c r="BE184" s="165"/>
      <c r="BF184" s="165"/>
      <c r="BG184" s="165"/>
      <c r="BH184" s="165"/>
      <c r="BI184" s="165"/>
      <c r="BJ184" s="165"/>
      <c r="BK184" s="165"/>
    </row>
    <row r="185" spans="2:63" ht="15">
      <c r="B185" s="6"/>
      <c r="C185" s="6"/>
      <c r="D185" s="6"/>
      <c r="E185" s="6"/>
      <c r="F185" s="6"/>
      <c r="G185" s="6"/>
      <c r="H185" s="6"/>
      <c r="P185" s="6" t="s">
        <v>11</v>
      </c>
      <c r="Q185" s="16">
        <f t="shared" si="20"/>
        <v>40.5</v>
      </c>
      <c r="R185" s="19">
        <v>0</v>
      </c>
      <c r="S185" s="19">
        <v>0</v>
      </c>
      <c r="T185" s="19">
        <v>0</v>
      </c>
      <c r="U185" s="19">
        <v>0</v>
      </c>
      <c r="V185" s="19">
        <v>0</v>
      </c>
      <c r="W185" s="19">
        <v>0</v>
      </c>
      <c r="X185" s="19">
        <v>0</v>
      </c>
      <c r="Y185" s="19">
        <v>0</v>
      </c>
      <c r="Z185" s="19">
        <v>0</v>
      </c>
      <c r="AA185" s="19"/>
      <c r="AJ185" s="37" t="s">
        <v>85</v>
      </c>
      <c r="AK185" s="38">
        <v>46813</v>
      </c>
      <c r="AL185" s="39">
        <f t="shared" si="23"/>
        <v>0</v>
      </c>
      <c r="AM185" s="39">
        <v>12.2</v>
      </c>
      <c r="AN185" s="40">
        <v>11</v>
      </c>
      <c r="AO185" s="41">
        <f t="shared" si="22"/>
        <v>0</v>
      </c>
      <c r="AP185" s="42">
        <v>43160</v>
      </c>
      <c r="AR185" s="165"/>
      <c r="AS185" s="165"/>
      <c r="AT185" s="91"/>
      <c r="AU185" s="165"/>
      <c r="AV185" s="165"/>
      <c r="AW185" s="165"/>
      <c r="AX185" s="165"/>
      <c r="AY185" s="165"/>
      <c r="AZ185" s="165"/>
      <c r="BA185" s="165"/>
      <c r="BB185" s="165"/>
      <c r="BC185" s="165"/>
      <c r="BD185" s="165"/>
      <c r="BE185" s="165"/>
      <c r="BF185" s="165"/>
      <c r="BG185" s="165"/>
      <c r="BH185" s="165"/>
      <c r="BI185" s="165"/>
      <c r="BJ185" s="165"/>
      <c r="BK185" s="165"/>
    </row>
    <row r="186" spans="2:63" ht="15">
      <c r="B186" s="6"/>
      <c r="C186" s="6"/>
      <c r="D186" s="6"/>
      <c r="E186" s="6"/>
      <c r="F186" s="6"/>
      <c r="G186" s="6"/>
      <c r="H186" s="6"/>
      <c r="P186" s="6" t="s">
        <v>8</v>
      </c>
      <c r="Q186" s="16">
        <f t="shared" si="20"/>
        <v>40.5</v>
      </c>
      <c r="R186" s="19">
        <v>483.9975</v>
      </c>
      <c r="S186" s="19">
        <v>636.642</v>
      </c>
      <c r="T186" s="19">
        <v>0</v>
      </c>
      <c r="U186" s="19">
        <v>0</v>
      </c>
      <c r="V186" s="19">
        <v>0</v>
      </c>
      <c r="W186" s="19">
        <v>30799.7</v>
      </c>
      <c r="X186" s="19">
        <v>3684.712</v>
      </c>
      <c r="Y186" s="19">
        <v>0</v>
      </c>
      <c r="Z186" s="19">
        <v>7903.107</v>
      </c>
      <c r="AA186" s="19"/>
      <c r="AJ186" s="37" t="s">
        <v>85</v>
      </c>
      <c r="AK186" s="38">
        <v>47178</v>
      </c>
      <c r="AL186" s="39">
        <f t="shared" si="23"/>
        <v>0</v>
      </c>
      <c r="AM186" s="39">
        <v>12.2</v>
      </c>
      <c r="AN186" s="40">
        <v>12</v>
      </c>
      <c r="AO186" s="41">
        <f t="shared" si="22"/>
        <v>0</v>
      </c>
      <c r="AP186" s="42">
        <v>43160</v>
      </c>
      <c r="AR186" s="165"/>
      <c r="AS186" s="165"/>
      <c r="AT186" s="91"/>
      <c r="AU186" s="165"/>
      <c r="AV186" s="165"/>
      <c r="AW186" s="165"/>
      <c r="AX186" s="165"/>
      <c r="AY186" s="165"/>
      <c r="AZ186" s="165"/>
      <c r="BA186" s="165"/>
      <c r="BB186" s="165"/>
      <c r="BC186" s="165"/>
      <c r="BD186" s="165"/>
      <c r="BE186" s="165"/>
      <c r="BF186" s="165"/>
      <c r="BG186" s="165"/>
      <c r="BH186" s="165"/>
      <c r="BI186" s="165"/>
      <c r="BJ186" s="165"/>
      <c r="BK186" s="165"/>
    </row>
    <row r="187" spans="16:63" ht="15">
      <c r="P187" s="6" t="s">
        <v>19</v>
      </c>
      <c r="Q187" s="16">
        <f t="shared" si="20"/>
        <v>18.7</v>
      </c>
      <c r="R187" s="19">
        <v>0</v>
      </c>
      <c r="S187" s="19">
        <v>0</v>
      </c>
      <c r="T187" s="19">
        <v>0</v>
      </c>
      <c r="U187" s="19">
        <v>0</v>
      </c>
      <c r="V187" s="19">
        <v>0</v>
      </c>
      <c r="W187" s="19">
        <v>0</v>
      </c>
      <c r="X187" s="19">
        <v>0</v>
      </c>
      <c r="Y187" s="19">
        <v>0</v>
      </c>
      <c r="Z187" s="19">
        <v>0</v>
      </c>
      <c r="AA187" s="19"/>
      <c r="AJ187" s="37" t="s">
        <v>85</v>
      </c>
      <c r="AK187" s="38">
        <v>47543</v>
      </c>
      <c r="AL187" s="39">
        <f t="shared" si="23"/>
        <v>0</v>
      </c>
      <c r="AM187" s="39">
        <v>12.2</v>
      </c>
      <c r="AN187" s="40">
        <v>13</v>
      </c>
      <c r="AO187" s="41">
        <f t="shared" si="22"/>
        <v>0</v>
      </c>
      <c r="AP187" s="42">
        <v>43160</v>
      </c>
      <c r="AR187" s="165"/>
      <c r="AS187" s="165"/>
      <c r="AT187" s="91"/>
      <c r="AU187" s="165"/>
      <c r="AV187" s="165"/>
      <c r="AW187" s="165"/>
      <c r="AX187" s="165"/>
      <c r="AY187" s="165"/>
      <c r="AZ187" s="165"/>
      <c r="BA187" s="165"/>
      <c r="BB187" s="165"/>
      <c r="BC187" s="165"/>
      <c r="BD187" s="165"/>
      <c r="BE187" s="165"/>
      <c r="BF187" s="165"/>
      <c r="BG187" s="165"/>
      <c r="BH187" s="165"/>
      <c r="BI187" s="165"/>
      <c r="BJ187" s="165"/>
      <c r="BK187" s="165"/>
    </row>
    <row r="188" spans="16:63" ht="15">
      <c r="P188" s="6" t="s">
        <v>12</v>
      </c>
      <c r="Q188" s="16">
        <f t="shared" si="20"/>
        <v>18.7</v>
      </c>
      <c r="R188" s="19">
        <v>0</v>
      </c>
      <c r="S188" s="19">
        <v>0</v>
      </c>
      <c r="T188" s="19">
        <v>0</v>
      </c>
      <c r="U188" s="19">
        <v>0</v>
      </c>
      <c r="V188" s="19">
        <v>0</v>
      </c>
      <c r="W188" s="19">
        <v>0</v>
      </c>
      <c r="X188" s="19">
        <v>0</v>
      </c>
      <c r="Y188" s="19">
        <v>0</v>
      </c>
      <c r="Z188" s="19">
        <v>0</v>
      </c>
      <c r="AA188" s="19"/>
      <c r="AJ188" s="37" t="s">
        <v>85</v>
      </c>
      <c r="AK188" s="38">
        <v>47908</v>
      </c>
      <c r="AL188" s="39">
        <f t="shared" si="23"/>
        <v>0</v>
      </c>
      <c r="AM188" s="39">
        <v>12.2</v>
      </c>
      <c r="AN188" s="40">
        <v>14</v>
      </c>
      <c r="AO188" s="41">
        <f t="shared" si="22"/>
        <v>0</v>
      </c>
      <c r="AP188" s="42">
        <v>43160</v>
      </c>
      <c r="AR188" s="165"/>
      <c r="AS188" s="165"/>
      <c r="AT188" s="91"/>
      <c r="AU188" s="165"/>
      <c r="AV188" s="165"/>
      <c r="AW188" s="165"/>
      <c r="AX188" s="165"/>
      <c r="AY188" s="165"/>
      <c r="AZ188" s="165"/>
      <c r="BA188" s="165"/>
      <c r="BB188" s="165"/>
      <c r="BC188" s="165"/>
      <c r="BD188" s="165"/>
      <c r="BE188" s="165"/>
      <c r="BF188" s="165"/>
      <c r="BG188" s="165"/>
      <c r="BH188" s="165"/>
      <c r="BI188" s="165"/>
      <c r="BJ188" s="165"/>
      <c r="BK188" s="165"/>
    </row>
    <row r="189" spans="16:63" ht="15">
      <c r="P189" s="6" t="s">
        <v>9</v>
      </c>
      <c r="Q189" s="16">
        <f t="shared" si="20"/>
        <v>18.7</v>
      </c>
      <c r="R189" s="19">
        <v>1404.743</v>
      </c>
      <c r="S189" s="19">
        <v>2937.774</v>
      </c>
      <c r="T189" s="19">
        <v>0</v>
      </c>
      <c r="U189" s="19">
        <v>0</v>
      </c>
      <c r="V189" s="19">
        <v>0</v>
      </c>
      <c r="W189" s="19">
        <v>16991.67</v>
      </c>
      <c r="X189" s="19">
        <v>1699.11</v>
      </c>
      <c r="Y189" s="19">
        <v>0</v>
      </c>
      <c r="Z189" s="19">
        <v>3617.808</v>
      </c>
      <c r="AA189" s="19"/>
      <c r="AJ189" s="37" t="s">
        <v>85</v>
      </c>
      <c r="AK189" s="38">
        <v>48274</v>
      </c>
      <c r="AL189" s="39">
        <f>H189</f>
        <v>0</v>
      </c>
      <c r="AM189" s="39">
        <v>12.2</v>
      </c>
      <c r="AN189" s="40">
        <v>15</v>
      </c>
      <c r="AO189" s="41">
        <f t="shared" si="22"/>
        <v>0</v>
      </c>
      <c r="AP189" s="42">
        <v>43160</v>
      </c>
      <c r="AR189" s="165"/>
      <c r="AS189" s="165"/>
      <c r="AT189" s="91"/>
      <c r="AU189" s="165"/>
      <c r="AV189" s="165"/>
      <c r="AW189" s="165"/>
      <c r="AX189" s="165"/>
      <c r="AY189" s="165"/>
      <c r="AZ189" s="165"/>
      <c r="BA189" s="165"/>
      <c r="BB189" s="165"/>
      <c r="BC189" s="165"/>
      <c r="BD189" s="165"/>
      <c r="BE189" s="165"/>
      <c r="BF189" s="165"/>
      <c r="BG189" s="165"/>
      <c r="BH189" s="165"/>
      <c r="BI189" s="165"/>
      <c r="BJ189" s="165"/>
      <c r="BK189" s="165"/>
    </row>
    <row r="190" spans="18:63" ht="15">
      <c r="R190" s="2">
        <f aca="true" t="shared" si="24" ref="R190:Z190">SUMPRODUCT($Q$55:$Q$69,R175:R189)</f>
        <v>46112.9066</v>
      </c>
      <c r="S190" s="2">
        <f t="shared" si="24"/>
        <v>80720.37479999999</v>
      </c>
      <c r="T190" s="2">
        <f t="shared" si="24"/>
        <v>0</v>
      </c>
      <c r="U190" s="2">
        <f t="shared" si="24"/>
        <v>0</v>
      </c>
      <c r="V190" s="2">
        <f t="shared" si="24"/>
        <v>0</v>
      </c>
      <c r="W190" s="2">
        <f t="shared" si="24"/>
        <v>2188930.9315</v>
      </c>
      <c r="X190" s="2">
        <f t="shared" si="24"/>
        <v>315659.324</v>
      </c>
      <c r="Y190" s="2">
        <f t="shared" si="24"/>
        <v>0</v>
      </c>
      <c r="Z190" s="2">
        <f t="shared" si="24"/>
        <v>702653.9106000001</v>
      </c>
      <c r="AA190" s="2"/>
      <c r="AJ190" s="37" t="s">
        <v>85</v>
      </c>
      <c r="AK190" s="38">
        <v>48639</v>
      </c>
      <c r="AL190" s="39">
        <f>H190</f>
        <v>0</v>
      </c>
      <c r="AM190" s="39">
        <v>12.2</v>
      </c>
      <c r="AN190" s="40">
        <v>16</v>
      </c>
      <c r="AO190" s="41">
        <f t="shared" si="22"/>
        <v>0</v>
      </c>
      <c r="AP190" s="42">
        <v>43160</v>
      </c>
      <c r="AR190" s="165"/>
      <c r="AS190" s="165"/>
      <c r="AT190" s="91"/>
      <c r="AU190" s="165"/>
      <c r="AV190" s="165"/>
      <c r="AW190" s="165"/>
      <c r="AX190" s="165"/>
      <c r="AY190" s="165"/>
      <c r="AZ190" s="165"/>
      <c r="BA190" s="165"/>
      <c r="BB190" s="165"/>
      <c r="BC190" s="165"/>
      <c r="BD190" s="165"/>
      <c r="BE190" s="165"/>
      <c r="BF190" s="165"/>
      <c r="BG190" s="165"/>
      <c r="BH190" s="165"/>
      <c r="BI190" s="165"/>
      <c r="BJ190" s="165"/>
      <c r="BK190" s="165"/>
    </row>
    <row r="191" spans="36:63" ht="15.75" thickBot="1">
      <c r="AJ191" s="43" t="s">
        <v>85</v>
      </c>
      <c r="AK191" s="38">
        <v>49004</v>
      </c>
      <c r="AL191" s="39">
        <f>H191</f>
        <v>0</v>
      </c>
      <c r="AM191" s="39">
        <v>12.2</v>
      </c>
      <c r="AN191" s="40">
        <v>17</v>
      </c>
      <c r="AO191" s="41">
        <f t="shared" si="22"/>
        <v>0</v>
      </c>
      <c r="AP191" s="42">
        <v>43160</v>
      </c>
      <c r="AR191" s="165"/>
      <c r="AS191" s="165"/>
      <c r="AT191" s="91"/>
      <c r="AU191" s="165"/>
      <c r="AV191" s="165"/>
      <c r="AW191" s="165"/>
      <c r="AX191" s="165"/>
      <c r="AY191" s="165"/>
      <c r="AZ191" s="165"/>
      <c r="BA191" s="165"/>
      <c r="BB191" s="165"/>
      <c r="BC191" s="165"/>
      <c r="BD191" s="165"/>
      <c r="BE191" s="165"/>
      <c r="BF191" s="165"/>
      <c r="BG191" s="165"/>
      <c r="BH191" s="165"/>
      <c r="BI191" s="165"/>
      <c r="BJ191" s="165"/>
      <c r="BK191" s="165"/>
    </row>
    <row r="192" spans="37:63" ht="15.75" thickTop="1">
      <c r="AK192" s="38"/>
      <c r="AL192" s="39">
        <f>SUM(AL175:AL191)</f>
        <v>3199077.57</v>
      </c>
      <c r="AO192" s="49">
        <f>SUM(AO175:AO191)</f>
        <v>1513436.2300000002</v>
      </c>
      <c r="AR192" s="165"/>
      <c r="AS192" s="165"/>
      <c r="AT192" s="47"/>
      <c r="AU192" s="165"/>
      <c r="AV192" s="165"/>
      <c r="AW192" s="165"/>
      <c r="AX192" s="165"/>
      <c r="AY192" s="165"/>
      <c r="AZ192" s="165"/>
      <c r="BA192" s="165"/>
      <c r="BB192" s="165"/>
      <c r="BC192" s="165"/>
      <c r="BD192" s="165"/>
      <c r="BE192" s="165"/>
      <c r="BF192" s="165"/>
      <c r="BG192" s="165"/>
      <c r="BH192" s="165"/>
      <c r="BI192" s="165"/>
      <c r="BJ192" s="165"/>
      <c r="BK192" s="165"/>
    </row>
    <row r="193" spans="38:63" ht="15">
      <c r="AL193" s="48">
        <f>SUM(H175:H183)</f>
        <v>3199077.57</v>
      </c>
      <c r="AR193" s="165"/>
      <c r="AS193" s="165"/>
      <c r="AT193" s="165"/>
      <c r="AU193" s="165"/>
      <c r="AV193" s="165"/>
      <c r="AW193" s="165"/>
      <c r="AX193" s="165"/>
      <c r="AY193" s="165"/>
      <c r="AZ193" s="165"/>
      <c r="BA193" s="165"/>
      <c r="BB193" s="165"/>
      <c r="BC193" s="165"/>
      <c r="BD193" s="165"/>
      <c r="BE193" s="165"/>
      <c r="BF193" s="165"/>
      <c r="BG193" s="165"/>
      <c r="BH193" s="165"/>
      <c r="BI193" s="165"/>
      <c r="BJ193" s="165"/>
      <c r="BK193" s="165"/>
    </row>
    <row r="194" spans="38:63" ht="15">
      <c r="AL194" s="46">
        <f>AL192-AL193</f>
        <v>0</v>
      </c>
      <c r="AO194" s="46">
        <f>D45</f>
        <v>1513436.225812422</v>
      </c>
      <c r="AR194" s="165"/>
      <c r="AS194" s="165"/>
      <c r="AT194" s="165"/>
      <c r="AU194" s="165"/>
      <c r="AV194" s="165"/>
      <c r="AW194" s="165"/>
      <c r="AX194" s="165"/>
      <c r="AY194" s="165"/>
      <c r="AZ194" s="165"/>
      <c r="BA194" s="165"/>
      <c r="BB194" s="165"/>
      <c r="BC194" s="165"/>
      <c r="BD194" s="165"/>
      <c r="BE194" s="165"/>
      <c r="BF194" s="165"/>
      <c r="BG194" s="165"/>
      <c r="BH194" s="165"/>
      <c r="BI194" s="165"/>
      <c r="BJ194" s="165"/>
      <c r="BK194" s="165"/>
    </row>
    <row r="195" spans="44:63" ht="15">
      <c r="AR195" s="165"/>
      <c r="AS195" s="165"/>
      <c r="AT195" s="165"/>
      <c r="AU195" s="165"/>
      <c r="AV195" s="165"/>
      <c r="AW195" s="165"/>
      <c r="AX195" s="165"/>
      <c r="AY195" s="165"/>
      <c r="AZ195" s="165"/>
      <c r="BA195" s="165"/>
      <c r="BB195" s="165"/>
      <c r="BC195" s="165"/>
      <c r="BD195" s="165"/>
      <c r="BE195" s="165"/>
      <c r="BF195" s="165"/>
      <c r="BG195" s="165"/>
      <c r="BH195" s="165"/>
      <c r="BI195" s="165"/>
      <c r="BJ195" s="165"/>
      <c r="BK195" s="165"/>
    </row>
    <row r="196" spans="44:63" ht="15">
      <c r="AR196" s="165"/>
      <c r="AS196" s="165"/>
      <c r="AT196" s="165"/>
      <c r="AU196" s="165"/>
      <c r="AV196" s="165"/>
      <c r="AW196" s="165"/>
      <c r="AX196" s="165"/>
      <c r="AY196" s="165"/>
      <c r="AZ196" s="165"/>
      <c r="BA196" s="165"/>
      <c r="BB196" s="165"/>
      <c r="BC196" s="165"/>
      <c r="BD196" s="165"/>
      <c r="BE196" s="165"/>
      <c r="BF196" s="165"/>
      <c r="BG196" s="165"/>
      <c r="BH196" s="165"/>
      <c r="BI196" s="165"/>
      <c r="BJ196" s="165"/>
      <c r="BK196" s="165"/>
    </row>
    <row r="197" spans="44:63" ht="15">
      <c r="AR197" s="165"/>
      <c r="AS197" s="165"/>
      <c r="AT197" s="165"/>
      <c r="AU197" s="165"/>
      <c r="AV197" s="165"/>
      <c r="AW197" s="165"/>
      <c r="AX197" s="165"/>
      <c r="AY197" s="165"/>
      <c r="AZ197" s="165"/>
      <c r="BA197" s="165"/>
      <c r="BB197" s="165"/>
      <c r="BC197" s="165"/>
      <c r="BD197" s="165"/>
      <c r="BE197" s="165"/>
      <c r="BF197" s="165"/>
      <c r="BG197" s="165"/>
      <c r="BH197" s="165"/>
      <c r="BI197" s="165"/>
      <c r="BJ197" s="165"/>
      <c r="BK197" s="165"/>
    </row>
    <row r="198" spans="44:63" ht="15">
      <c r="AR198" s="165"/>
      <c r="AS198" s="165"/>
      <c r="AT198" s="165"/>
      <c r="AU198" s="165"/>
      <c r="AV198" s="165"/>
      <c r="AW198" s="165"/>
      <c r="AX198" s="165"/>
      <c r="AY198" s="165"/>
      <c r="AZ198" s="165"/>
      <c r="BA198" s="165"/>
      <c r="BB198" s="165"/>
      <c r="BC198" s="165"/>
      <c r="BD198" s="165"/>
      <c r="BE198" s="165"/>
      <c r="BF198" s="165"/>
      <c r="BG198" s="165"/>
      <c r="BH198" s="165"/>
      <c r="BI198" s="165"/>
      <c r="BJ198" s="165"/>
      <c r="BK198" s="165"/>
    </row>
    <row r="199" spans="44:63" ht="15">
      <c r="AR199" s="165"/>
      <c r="AS199" s="165"/>
      <c r="AT199" s="165"/>
      <c r="AU199" s="165"/>
      <c r="AV199" s="165"/>
      <c r="AW199" s="165"/>
      <c r="AX199" s="165"/>
      <c r="AY199" s="165"/>
      <c r="AZ199" s="165"/>
      <c r="BA199" s="165"/>
      <c r="BB199" s="165"/>
      <c r="BC199" s="165"/>
      <c r="BD199" s="165"/>
      <c r="BE199" s="165"/>
      <c r="BF199" s="165"/>
      <c r="BG199" s="165"/>
      <c r="BH199" s="165"/>
      <c r="BI199" s="165"/>
      <c r="BJ199" s="165"/>
      <c r="BK199" s="165"/>
    </row>
    <row r="200" spans="44:63" ht="15">
      <c r="AR200" s="165"/>
      <c r="AS200" s="165"/>
      <c r="AT200" s="165"/>
      <c r="AU200" s="165"/>
      <c r="AV200" s="165"/>
      <c r="AW200" s="165"/>
      <c r="AX200" s="165"/>
      <c r="AY200" s="165"/>
      <c r="AZ200" s="165"/>
      <c r="BA200" s="165"/>
      <c r="BB200" s="165"/>
      <c r="BC200" s="165"/>
      <c r="BD200" s="165"/>
      <c r="BE200" s="165"/>
      <c r="BF200" s="165"/>
      <c r="BG200" s="165"/>
      <c r="BH200" s="165"/>
      <c r="BI200" s="165"/>
      <c r="BJ200" s="165"/>
      <c r="BK200" s="165"/>
    </row>
    <row r="201" spans="44:63" ht="15">
      <c r="AR201" s="165"/>
      <c r="AS201" s="165"/>
      <c r="AT201" s="165"/>
      <c r="AU201" s="165"/>
      <c r="AV201" s="165"/>
      <c r="AW201" s="165"/>
      <c r="AX201" s="165"/>
      <c r="AY201" s="165"/>
      <c r="AZ201" s="165"/>
      <c r="BA201" s="165"/>
      <c r="BB201" s="165"/>
      <c r="BC201" s="165"/>
      <c r="BD201" s="165"/>
      <c r="BE201" s="165"/>
      <c r="BF201" s="165"/>
      <c r="BG201" s="165"/>
      <c r="BH201" s="165"/>
      <c r="BI201" s="165"/>
      <c r="BJ201" s="165"/>
      <c r="BK201" s="165"/>
    </row>
    <row r="202" spans="44:63" ht="15">
      <c r="AR202" s="165"/>
      <c r="AS202" s="165"/>
      <c r="AT202" s="165"/>
      <c r="AU202" s="165"/>
      <c r="AV202" s="165"/>
      <c r="AW202" s="165"/>
      <c r="AX202" s="165"/>
      <c r="AY202" s="165"/>
      <c r="AZ202" s="165"/>
      <c r="BA202" s="165"/>
      <c r="BB202" s="165"/>
      <c r="BC202" s="165"/>
      <c r="BD202" s="165"/>
      <c r="BE202" s="165"/>
      <c r="BF202" s="165"/>
      <c r="BG202" s="165"/>
      <c r="BH202" s="165"/>
      <c r="BI202" s="165"/>
      <c r="BJ202" s="165"/>
      <c r="BK202" s="165"/>
    </row>
    <row r="203" spans="1:63" ht="15.75" thickBot="1">
      <c r="A203" s="2" t="s">
        <v>60</v>
      </c>
      <c r="K203" s="2" t="s">
        <v>73</v>
      </c>
      <c r="P203" s="2" t="s">
        <v>69</v>
      </c>
      <c r="AJ203" s="1" t="s">
        <v>47</v>
      </c>
      <c r="AR203" s="165"/>
      <c r="AS203" s="165"/>
      <c r="AT203" s="165"/>
      <c r="AU203" s="165"/>
      <c r="AV203" s="165"/>
      <c r="AW203" s="165"/>
      <c r="AX203" s="165"/>
      <c r="AY203" s="165"/>
      <c r="AZ203" s="165"/>
      <c r="BA203" s="165"/>
      <c r="BB203" s="165"/>
      <c r="BC203" s="165"/>
      <c r="BD203" s="165"/>
      <c r="BE203" s="165"/>
      <c r="BF203" s="165"/>
      <c r="BG203" s="165"/>
      <c r="BH203" s="165"/>
      <c r="BI203" s="165"/>
      <c r="BJ203" s="165"/>
      <c r="BK203" s="165"/>
    </row>
    <row r="204" spans="1:63" ht="16.5" thickBot="1" thickTop="1">
      <c r="A204" s="2" t="s">
        <v>47</v>
      </c>
      <c r="B204" s="19"/>
      <c r="C204" s="19" t="s">
        <v>50</v>
      </c>
      <c r="D204" s="19" t="s">
        <v>51</v>
      </c>
      <c r="E204" s="19" t="s">
        <v>52</v>
      </c>
      <c r="F204" s="19" t="s">
        <v>53</v>
      </c>
      <c r="G204" s="19" t="s">
        <v>54</v>
      </c>
      <c r="H204" s="23" t="s">
        <v>55</v>
      </c>
      <c r="I204" s="117" t="s">
        <v>215</v>
      </c>
      <c r="K204" s="19"/>
      <c r="L204" s="19" t="s">
        <v>71</v>
      </c>
      <c r="M204" s="19" t="s">
        <v>72</v>
      </c>
      <c r="P204" s="6"/>
      <c r="Q204" s="15" t="s">
        <v>36</v>
      </c>
      <c r="R204" s="19">
        <v>2018</v>
      </c>
      <c r="S204" s="19">
        <v>2019</v>
      </c>
      <c r="T204" s="19">
        <v>2020</v>
      </c>
      <c r="U204" s="19">
        <v>2021</v>
      </c>
      <c r="V204" s="19">
        <v>2022</v>
      </c>
      <c r="W204" s="19">
        <v>2023</v>
      </c>
      <c r="X204" s="19">
        <v>2024</v>
      </c>
      <c r="Y204" s="19">
        <v>2025</v>
      </c>
      <c r="Z204" s="19">
        <v>2026</v>
      </c>
      <c r="AA204" s="19">
        <v>2027</v>
      </c>
      <c r="AB204" s="19">
        <v>2028</v>
      </c>
      <c r="AC204" s="19">
        <v>2029</v>
      </c>
      <c r="AD204" s="19">
        <v>2030</v>
      </c>
      <c r="AE204" s="19">
        <v>2031</v>
      </c>
      <c r="AF204" s="19"/>
      <c r="AJ204" s="29" t="s">
        <v>78</v>
      </c>
      <c r="AK204" s="30" t="s">
        <v>79</v>
      </c>
      <c r="AL204" s="31" t="s">
        <v>235</v>
      </c>
      <c r="AM204" s="31" t="s">
        <v>81</v>
      </c>
      <c r="AN204" s="31" t="s">
        <v>82</v>
      </c>
      <c r="AO204" s="32" t="s">
        <v>83</v>
      </c>
      <c r="AP204" s="33" t="s">
        <v>84</v>
      </c>
      <c r="AR204" s="212"/>
      <c r="AS204" s="165"/>
      <c r="AT204" s="165"/>
      <c r="AU204" s="165"/>
      <c r="AV204" s="165"/>
      <c r="AW204" s="212"/>
      <c r="AX204" s="165"/>
      <c r="AY204" s="165"/>
      <c r="AZ204" s="165"/>
      <c r="BA204" s="165"/>
      <c r="BB204" s="165"/>
      <c r="BC204" s="165"/>
      <c r="BD204" s="165"/>
      <c r="BE204" s="165"/>
      <c r="BF204" s="165"/>
      <c r="BG204" s="165"/>
      <c r="BH204" s="165"/>
      <c r="BI204" s="165"/>
      <c r="BJ204" s="165"/>
      <c r="BK204" s="165"/>
    </row>
    <row r="205" spans="2:63" ht="15.75" thickTop="1">
      <c r="B205" s="19">
        <v>2018</v>
      </c>
      <c r="C205" s="19">
        <v>1161432</v>
      </c>
      <c r="D205" s="19">
        <v>14262.79</v>
      </c>
      <c r="E205" s="19">
        <v>0</v>
      </c>
      <c r="F205" s="19">
        <v>0</v>
      </c>
      <c r="G205" s="19">
        <v>80000</v>
      </c>
      <c r="H205" s="23">
        <v>1067169.21</v>
      </c>
      <c r="I205" s="118">
        <f>D205+G205</f>
        <v>94262.79000000001</v>
      </c>
      <c r="K205" s="19">
        <v>2018</v>
      </c>
      <c r="L205" s="19">
        <v>438.5900000000001</v>
      </c>
      <c r="M205" s="19">
        <v>0</v>
      </c>
      <c r="P205" s="6" t="s">
        <v>56</v>
      </c>
      <c r="Q205" s="16">
        <f aca="true" t="shared" si="25" ref="Q205:Q219">INDEX($A$22:$F$36,MATCH(P205,$A$22:$A$36,0),6)</f>
        <v>97.97</v>
      </c>
      <c r="R205" s="19">
        <v>0</v>
      </c>
      <c r="S205" s="19">
        <v>0</v>
      </c>
      <c r="T205" s="19">
        <v>0</v>
      </c>
      <c r="U205" s="19">
        <v>0</v>
      </c>
      <c r="V205" s="19">
        <v>0</v>
      </c>
      <c r="W205" s="19">
        <v>0</v>
      </c>
      <c r="X205" s="19">
        <v>0</v>
      </c>
      <c r="Y205" s="19">
        <v>0</v>
      </c>
      <c r="Z205" s="19">
        <v>0</v>
      </c>
      <c r="AA205" s="19">
        <v>0</v>
      </c>
      <c r="AB205" s="19">
        <v>0</v>
      </c>
      <c r="AC205" s="19">
        <v>0</v>
      </c>
      <c r="AD205" s="19">
        <v>0</v>
      </c>
      <c r="AE205" s="19">
        <v>0</v>
      </c>
      <c r="AF205" s="19"/>
      <c r="AJ205" s="34" t="s">
        <v>85</v>
      </c>
      <c r="AK205" s="38">
        <v>43160</v>
      </c>
      <c r="AL205" s="39">
        <f>H205</f>
        <v>1067169.21</v>
      </c>
      <c r="AM205" s="35">
        <v>12.2</v>
      </c>
      <c r="AN205" s="31">
        <v>1</v>
      </c>
      <c r="AO205" s="36">
        <f>ROUND(AL205/(1+AM205%)^AN205,2)</f>
        <v>951131.2</v>
      </c>
      <c r="AP205" s="42">
        <v>43160</v>
      </c>
      <c r="AR205" s="165"/>
      <c r="AS205" s="165"/>
      <c r="AT205" s="91"/>
      <c r="AU205" s="165"/>
      <c r="AV205" s="47"/>
      <c r="AW205" s="165"/>
      <c r="AX205" s="165"/>
      <c r="AY205" s="91"/>
      <c r="AZ205" s="165"/>
      <c r="BA205" s="165"/>
      <c r="BB205" s="165"/>
      <c r="BC205" s="165"/>
      <c r="BD205" s="165"/>
      <c r="BE205" s="165"/>
      <c r="BF205" s="165"/>
      <c r="BG205" s="165"/>
      <c r="BH205" s="165"/>
      <c r="BI205" s="165"/>
      <c r="BJ205" s="165"/>
      <c r="BK205" s="165"/>
    </row>
    <row r="206" spans="2:63" ht="15">
      <c r="B206" s="19">
        <v>2019</v>
      </c>
      <c r="C206" s="19">
        <v>560018.4</v>
      </c>
      <c r="D206" s="19">
        <v>7649.41</v>
      </c>
      <c r="E206" s="19">
        <v>0</v>
      </c>
      <c r="F206" s="19">
        <v>0</v>
      </c>
      <c r="G206" s="19">
        <v>80000</v>
      </c>
      <c r="H206" s="23">
        <v>472368.99</v>
      </c>
      <c r="I206" s="118">
        <f aca="true" t="shared" si="26" ref="I206:I218">D206+G206</f>
        <v>87649.41</v>
      </c>
      <c r="K206" s="19">
        <v>2019</v>
      </c>
      <c r="L206" s="19">
        <v>235.19000000000003</v>
      </c>
      <c r="M206" s="19">
        <v>0</v>
      </c>
      <c r="P206" s="6" t="s">
        <v>15</v>
      </c>
      <c r="Q206" s="16">
        <f t="shared" si="25"/>
        <v>60.1</v>
      </c>
      <c r="R206" s="19">
        <v>0</v>
      </c>
      <c r="S206" s="19">
        <v>0</v>
      </c>
      <c r="T206" s="19">
        <v>0</v>
      </c>
      <c r="U206" s="19">
        <v>0</v>
      </c>
      <c r="V206" s="19">
        <v>0</v>
      </c>
      <c r="W206" s="19">
        <v>0</v>
      </c>
      <c r="X206" s="19">
        <v>0</v>
      </c>
      <c r="Y206" s="19">
        <v>0</v>
      </c>
      <c r="Z206" s="19">
        <v>0</v>
      </c>
      <c r="AA206" s="19">
        <v>0</v>
      </c>
      <c r="AB206" s="19">
        <v>0</v>
      </c>
      <c r="AC206" s="19">
        <v>0</v>
      </c>
      <c r="AD206" s="19">
        <v>0</v>
      </c>
      <c r="AE206" s="19">
        <v>0</v>
      </c>
      <c r="AF206" s="19"/>
      <c r="AJ206" s="37" t="s">
        <v>85</v>
      </c>
      <c r="AK206" s="38">
        <v>43525</v>
      </c>
      <c r="AL206" s="39">
        <f>H206</f>
        <v>472368.99</v>
      </c>
      <c r="AM206" s="39">
        <v>12.2</v>
      </c>
      <c r="AN206" s="40">
        <v>2</v>
      </c>
      <c r="AO206" s="41">
        <f aca="true" t="shared" si="27" ref="AO206:AO221">ROUND(AL206/(1+AM206%)^AN206,2)</f>
        <v>375228.37</v>
      </c>
      <c r="AP206" s="42">
        <v>43160</v>
      </c>
      <c r="AR206" s="165"/>
      <c r="AS206" s="165"/>
      <c r="AT206" s="91"/>
      <c r="AU206" s="165"/>
      <c r="AV206" s="165"/>
      <c r="AW206" s="165"/>
      <c r="AX206" s="165"/>
      <c r="AY206" s="165"/>
      <c r="AZ206" s="165"/>
      <c r="BA206" s="165"/>
      <c r="BB206" s="165"/>
      <c r="BC206" s="165"/>
      <c r="BD206" s="165"/>
      <c r="BE206" s="165"/>
      <c r="BF206" s="165"/>
      <c r="BG206" s="165"/>
      <c r="BH206" s="165"/>
      <c r="BI206" s="165"/>
      <c r="BJ206" s="165"/>
      <c r="BK206" s="165"/>
    </row>
    <row r="207" spans="2:63" ht="15">
      <c r="B207" s="19">
        <v>2020</v>
      </c>
      <c r="C207" s="19">
        <v>119437.6</v>
      </c>
      <c r="D207" s="19">
        <v>0</v>
      </c>
      <c r="E207" s="19">
        <v>0</v>
      </c>
      <c r="F207" s="19">
        <v>0</v>
      </c>
      <c r="G207" s="19">
        <v>80000</v>
      </c>
      <c r="H207" s="23">
        <v>39437.600000000006</v>
      </c>
      <c r="I207" s="118">
        <f t="shared" si="26"/>
        <v>80000</v>
      </c>
      <c r="K207" s="19">
        <v>2020</v>
      </c>
      <c r="L207" s="19">
        <v>50.16</v>
      </c>
      <c r="M207" s="19">
        <v>0</v>
      </c>
      <c r="P207" s="6" t="s">
        <v>16</v>
      </c>
      <c r="Q207" s="16">
        <f t="shared" si="25"/>
        <v>38.49</v>
      </c>
      <c r="R207" s="19">
        <v>0</v>
      </c>
      <c r="S207" s="19">
        <v>0</v>
      </c>
      <c r="T207" s="19">
        <v>0</v>
      </c>
      <c r="U207" s="19">
        <v>0</v>
      </c>
      <c r="V207" s="19">
        <v>0</v>
      </c>
      <c r="W207" s="19">
        <v>0</v>
      </c>
      <c r="X207" s="19">
        <v>0</v>
      </c>
      <c r="Y207" s="19">
        <v>0</v>
      </c>
      <c r="Z207" s="19">
        <v>0</v>
      </c>
      <c r="AA207" s="19">
        <v>0</v>
      </c>
      <c r="AB207" s="19">
        <v>0</v>
      </c>
      <c r="AC207" s="19">
        <v>0</v>
      </c>
      <c r="AD207" s="19">
        <v>0</v>
      </c>
      <c r="AE207" s="19">
        <v>0</v>
      </c>
      <c r="AF207" s="19"/>
      <c r="AJ207" s="37" t="s">
        <v>85</v>
      </c>
      <c r="AK207" s="38">
        <v>43891</v>
      </c>
      <c r="AL207" s="39">
        <f aca="true" t="shared" si="28" ref="AL207:AL218">H207</f>
        <v>39437.600000000006</v>
      </c>
      <c r="AM207" s="39">
        <v>12.2</v>
      </c>
      <c r="AN207" s="40">
        <v>3</v>
      </c>
      <c r="AO207" s="41">
        <f t="shared" si="27"/>
        <v>27921.06</v>
      </c>
      <c r="AP207" s="42">
        <v>43160</v>
      </c>
      <c r="AR207" s="165"/>
      <c r="AS207" s="165"/>
      <c r="AT207" s="91"/>
      <c r="AU207" s="165"/>
      <c r="AV207" s="165"/>
      <c r="AW207" s="165"/>
      <c r="AX207" s="165"/>
      <c r="AY207" s="165"/>
      <c r="AZ207" s="165"/>
      <c r="BA207" s="165"/>
      <c r="BB207" s="165"/>
      <c r="BC207" s="165"/>
      <c r="BD207" s="165"/>
      <c r="BE207" s="165"/>
      <c r="BF207" s="165"/>
      <c r="BG207" s="165"/>
      <c r="BH207" s="165"/>
      <c r="BI207" s="165"/>
      <c r="BJ207" s="165"/>
      <c r="BK207" s="165"/>
    </row>
    <row r="208" spans="2:63" ht="15">
      <c r="B208" s="19">
        <v>2021</v>
      </c>
      <c r="C208" s="19">
        <v>0</v>
      </c>
      <c r="D208" s="19">
        <v>0</v>
      </c>
      <c r="E208" s="19">
        <v>0</v>
      </c>
      <c r="F208" s="19">
        <v>0</v>
      </c>
      <c r="G208" s="19">
        <v>80000</v>
      </c>
      <c r="H208" s="23">
        <v>-80000</v>
      </c>
      <c r="I208" s="118">
        <f t="shared" si="26"/>
        <v>80000</v>
      </c>
      <c r="K208" s="19">
        <v>2021</v>
      </c>
      <c r="L208" s="19">
        <v>0</v>
      </c>
      <c r="M208" s="19">
        <v>0</v>
      </c>
      <c r="P208" s="6" t="s">
        <v>68</v>
      </c>
      <c r="Q208" s="16">
        <f t="shared" si="25"/>
        <v>155.5</v>
      </c>
      <c r="R208" s="19">
        <v>0</v>
      </c>
      <c r="S208" s="19">
        <v>0</v>
      </c>
      <c r="T208" s="19">
        <v>0</v>
      </c>
      <c r="U208" s="19">
        <v>0</v>
      </c>
      <c r="V208" s="19">
        <v>0</v>
      </c>
      <c r="W208" s="19">
        <v>0</v>
      </c>
      <c r="X208" s="19">
        <v>0</v>
      </c>
      <c r="Y208" s="19">
        <v>0</v>
      </c>
      <c r="Z208" s="19">
        <v>0</v>
      </c>
      <c r="AA208" s="19">
        <v>0</v>
      </c>
      <c r="AB208" s="19">
        <v>0</v>
      </c>
      <c r="AC208" s="19">
        <v>0</v>
      </c>
      <c r="AD208" s="19">
        <v>0</v>
      </c>
      <c r="AE208" s="19">
        <v>0</v>
      </c>
      <c r="AF208" s="19"/>
      <c r="AJ208" s="37" t="s">
        <v>85</v>
      </c>
      <c r="AK208" s="38">
        <v>44256</v>
      </c>
      <c r="AL208" s="39">
        <f t="shared" si="28"/>
        <v>-80000</v>
      </c>
      <c r="AM208" s="39">
        <v>12.2</v>
      </c>
      <c r="AN208" s="40">
        <v>4</v>
      </c>
      <c r="AO208" s="41">
        <f t="shared" si="27"/>
        <v>-50479.91</v>
      </c>
      <c r="AP208" s="42">
        <v>43160</v>
      </c>
      <c r="AR208" s="165"/>
      <c r="AS208" s="165"/>
      <c r="AT208" s="91"/>
      <c r="AU208" s="165"/>
      <c r="AV208" s="165"/>
      <c r="AW208" s="165"/>
      <c r="AX208" s="165"/>
      <c r="AY208" s="165"/>
      <c r="AZ208" s="165"/>
      <c r="BA208" s="165"/>
      <c r="BB208" s="165"/>
      <c r="BC208" s="165"/>
      <c r="BD208" s="165"/>
      <c r="BE208" s="165"/>
      <c r="BF208" s="165"/>
      <c r="BG208" s="165"/>
      <c r="BH208" s="165"/>
      <c r="BI208" s="165"/>
      <c r="BJ208" s="165"/>
      <c r="BK208" s="165"/>
    </row>
    <row r="209" spans="2:63" ht="15">
      <c r="B209" s="19">
        <v>2022</v>
      </c>
      <c r="C209" s="19">
        <v>19168.11</v>
      </c>
      <c r="D209" s="19">
        <v>0</v>
      </c>
      <c r="E209" s="19">
        <v>0</v>
      </c>
      <c r="F209" s="19">
        <v>0</v>
      </c>
      <c r="G209" s="19">
        <v>80000</v>
      </c>
      <c r="H209" s="23">
        <v>-60831.89</v>
      </c>
      <c r="I209" s="118">
        <f t="shared" si="26"/>
        <v>80000</v>
      </c>
      <c r="K209" s="19">
        <v>2022</v>
      </c>
      <c r="L209" s="19">
        <v>8.05</v>
      </c>
      <c r="M209" s="19">
        <v>0</v>
      </c>
      <c r="P209" s="6" t="s">
        <v>13</v>
      </c>
      <c r="Q209" s="16">
        <f t="shared" si="25"/>
        <v>155.5</v>
      </c>
      <c r="R209" s="19">
        <v>0</v>
      </c>
      <c r="S209" s="19">
        <v>0</v>
      </c>
      <c r="T209" s="19">
        <v>0</v>
      </c>
      <c r="U209" s="19">
        <v>0</v>
      </c>
      <c r="V209" s="19">
        <v>0</v>
      </c>
      <c r="W209" s="19">
        <v>0</v>
      </c>
      <c r="X209" s="19">
        <v>0</v>
      </c>
      <c r="Y209" s="19">
        <v>0</v>
      </c>
      <c r="Z209" s="19">
        <v>0</v>
      </c>
      <c r="AA209" s="19">
        <v>0</v>
      </c>
      <c r="AB209" s="19">
        <v>0</v>
      </c>
      <c r="AC209" s="19">
        <v>0</v>
      </c>
      <c r="AD209" s="19">
        <v>0</v>
      </c>
      <c r="AE209" s="19">
        <v>0</v>
      </c>
      <c r="AF209" s="19"/>
      <c r="AJ209" s="37" t="s">
        <v>85</v>
      </c>
      <c r="AK209" s="38">
        <v>44621</v>
      </c>
      <c r="AL209" s="39">
        <f t="shared" si="28"/>
        <v>-60831.89</v>
      </c>
      <c r="AM209" s="39">
        <v>12.2</v>
      </c>
      <c r="AN209" s="40">
        <v>5</v>
      </c>
      <c r="AO209" s="41">
        <f t="shared" si="27"/>
        <v>-34211.1</v>
      </c>
      <c r="AP209" s="42">
        <v>43160</v>
      </c>
      <c r="AR209" s="165"/>
      <c r="AS209" s="165"/>
      <c r="AT209" s="91"/>
      <c r="AU209" s="165"/>
      <c r="AV209" s="165"/>
      <c r="AW209" s="165"/>
      <c r="AX209" s="165"/>
      <c r="AY209" s="165"/>
      <c r="AZ209" s="165"/>
      <c r="BA209" s="165"/>
      <c r="BB209" s="165"/>
      <c r="BC209" s="165"/>
      <c r="BD209" s="165"/>
      <c r="BE209" s="165"/>
      <c r="BF209" s="165"/>
      <c r="BG209" s="165"/>
      <c r="BH209" s="165"/>
      <c r="BI209" s="165"/>
      <c r="BJ209" s="165"/>
      <c r="BK209" s="165"/>
    </row>
    <row r="210" spans="2:63" ht="15">
      <c r="B210" s="19">
        <v>2023</v>
      </c>
      <c r="C210" s="19">
        <v>329490.2</v>
      </c>
      <c r="D210" s="19">
        <v>0</v>
      </c>
      <c r="E210" s="19">
        <v>0</v>
      </c>
      <c r="F210" s="19">
        <v>0</v>
      </c>
      <c r="G210" s="19">
        <v>80000</v>
      </c>
      <c r="H210" s="23">
        <v>249490.2</v>
      </c>
      <c r="I210" s="118">
        <f t="shared" si="26"/>
        <v>80000</v>
      </c>
      <c r="K210" s="19">
        <v>2023</v>
      </c>
      <c r="L210" s="19">
        <v>19.98</v>
      </c>
      <c r="M210" s="19">
        <v>11.55</v>
      </c>
      <c r="P210" s="6" t="s">
        <v>14</v>
      </c>
      <c r="Q210" s="16">
        <f t="shared" si="25"/>
        <v>155.5</v>
      </c>
      <c r="R210" s="19">
        <v>0</v>
      </c>
      <c r="S210" s="19">
        <v>0</v>
      </c>
      <c r="T210" s="19">
        <v>0</v>
      </c>
      <c r="U210" s="19">
        <v>0</v>
      </c>
      <c r="V210" s="19">
        <v>0</v>
      </c>
      <c r="W210" s="19">
        <v>0</v>
      </c>
      <c r="X210" s="19">
        <v>0</v>
      </c>
      <c r="Y210" s="19">
        <v>0</v>
      </c>
      <c r="Z210" s="19">
        <v>0</v>
      </c>
      <c r="AA210" s="19">
        <v>0</v>
      </c>
      <c r="AB210" s="19">
        <v>0</v>
      </c>
      <c r="AC210" s="19">
        <v>0</v>
      </c>
      <c r="AD210" s="19">
        <v>0</v>
      </c>
      <c r="AE210" s="19">
        <v>0</v>
      </c>
      <c r="AF210" s="19"/>
      <c r="AJ210" s="37" t="s">
        <v>85</v>
      </c>
      <c r="AK210" s="38">
        <v>44986</v>
      </c>
      <c r="AL210" s="39">
        <f t="shared" si="28"/>
        <v>249490.2</v>
      </c>
      <c r="AM210" s="39">
        <v>12.2</v>
      </c>
      <c r="AN210" s="40">
        <v>6</v>
      </c>
      <c r="AO210" s="41">
        <f t="shared" si="27"/>
        <v>125053.64</v>
      </c>
      <c r="AP210" s="42">
        <v>43160</v>
      </c>
      <c r="AR210" s="165"/>
      <c r="AS210" s="165"/>
      <c r="AT210" s="91"/>
      <c r="AU210" s="165"/>
      <c r="AV210" s="165"/>
      <c r="AW210" s="165"/>
      <c r="AX210" s="165"/>
      <c r="AY210" s="165"/>
      <c r="AZ210" s="165"/>
      <c r="BA210" s="165"/>
      <c r="BB210" s="165"/>
      <c r="BC210" s="165"/>
      <c r="BD210" s="165"/>
      <c r="BE210" s="165"/>
      <c r="BF210" s="165"/>
      <c r="BG210" s="165"/>
      <c r="BH210" s="165"/>
      <c r="BI210" s="165"/>
      <c r="BJ210" s="165"/>
      <c r="BK210" s="165"/>
    </row>
    <row r="211" spans="2:63" ht="15">
      <c r="B211" s="19">
        <v>2024</v>
      </c>
      <c r="C211" s="19">
        <v>4347795</v>
      </c>
      <c r="D211" s="19">
        <v>0</v>
      </c>
      <c r="E211" s="19">
        <v>0</v>
      </c>
      <c r="F211" s="19">
        <v>0</v>
      </c>
      <c r="G211" s="19">
        <v>80000</v>
      </c>
      <c r="H211" s="23">
        <v>4267795</v>
      </c>
      <c r="I211" s="118">
        <f t="shared" si="26"/>
        <v>80000</v>
      </c>
      <c r="K211" s="19">
        <v>2024</v>
      </c>
      <c r="L211" s="19">
        <v>23.11</v>
      </c>
      <c r="M211" s="19">
        <v>214.19</v>
      </c>
      <c r="P211" s="6" t="s">
        <v>17</v>
      </c>
      <c r="Q211" s="16">
        <f t="shared" si="25"/>
        <v>90.5</v>
      </c>
      <c r="R211" s="19">
        <v>0</v>
      </c>
      <c r="S211" s="19">
        <v>0</v>
      </c>
      <c r="T211" s="19">
        <v>0</v>
      </c>
      <c r="U211" s="19">
        <v>0</v>
      </c>
      <c r="V211" s="19">
        <v>0</v>
      </c>
      <c r="W211" s="19">
        <v>0</v>
      </c>
      <c r="X211" s="19">
        <v>0</v>
      </c>
      <c r="Y211" s="19">
        <v>0</v>
      </c>
      <c r="Z211" s="19">
        <v>0</v>
      </c>
      <c r="AA211" s="19">
        <v>0</v>
      </c>
      <c r="AB211" s="19">
        <v>0</v>
      </c>
      <c r="AC211" s="19">
        <v>0</v>
      </c>
      <c r="AD211" s="19">
        <v>0</v>
      </c>
      <c r="AE211" s="19">
        <v>0</v>
      </c>
      <c r="AF211" s="19"/>
      <c r="AJ211" s="37" t="s">
        <v>85</v>
      </c>
      <c r="AK211" s="38">
        <v>45352</v>
      </c>
      <c r="AL211" s="39">
        <f t="shared" si="28"/>
        <v>4267795</v>
      </c>
      <c r="AM211" s="39">
        <v>12.2</v>
      </c>
      <c r="AN211" s="40">
        <v>7</v>
      </c>
      <c r="AO211" s="41">
        <f t="shared" si="27"/>
        <v>1906573.5</v>
      </c>
      <c r="AP211" s="42">
        <v>43160</v>
      </c>
      <c r="AR211" s="165"/>
      <c r="AS211" s="165"/>
      <c r="AT211" s="91"/>
      <c r="AU211" s="165"/>
      <c r="AV211" s="165"/>
      <c r="AW211" s="165"/>
      <c r="AX211" s="165"/>
      <c r="AY211" s="165"/>
      <c r="AZ211" s="165"/>
      <c r="BA211" s="165"/>
      <c r="BB211" s="165"/>
      <c r="BC211" s="165"/>
      <c r="BD211" s="165"/>
      <c r="BE211" s="165"/>
      <c r="BF211" s="165"/>
      <c r="BG211" s="165"/>
      <c r="BH211" s="165"/>
      <c r="BI211" s="165"/>
      <c r="BJ211" s="165"/>
      <c r="BK211" s="165"/>
    </row>
    <row r="212" spans="2:63" ht="15">
      <c r="B212" s="19">
        <v>2025</v>
      </c>
      <c r="C212" s="19">
        <v>4651196</v>
      </c>
      <c r="D212" s="19">
        <v>0</v>
      </c>
      <c r="E212" s="19">
        <v>0</v>
      </c>
      <c r="F212" s="19">
        <v>0</v>
      </c>
      <c r="G212" s="19">
        <v>80000</v>
      </c>
      <c r="H212" s="23">
        <v>4571196</v>
      </c>
      <c r="I212" s="118">
        <f t="shared" si="26"/>
        <v>80000</v>
      </c>
      <c r="K212" s="19">
        <v>2025</v>
      </c>
      <c r="L212" s="19">
        <v>0</v>
      </c>
      <c r="M212" s="19">
        <v>224.4</v>
      </c>
      <c r="P212" s="6" t="s">
        <v>10</v>
      </c>
      <c r="Q212" s="16">
        <f t="shared" si="25"/>
        <v>90.5</v>
      </c>
      <c r="R212" s="19">
        <v>0</v>
      </c>
      <c r="S212" s="19">
        <v>0</v>
      </c>
      <c r="T212" s="19">
        <v>0</v>
      </c>
      <c r="U212" s="19">
        <v>0</v>
      </c>
      <c r="V212" s="19">
        <v>0</v>
      </c>
      <c r="W212" s="19">
        <v>0</v>
      </c>
      <c r="X212" s="19">
        <v>0</v>
      </c>
      <c r="Y212" s="19">
        <v>0</v>
      </c>
      <c r="Z212" s="19">
        <v>0</v>
      </c>
      <c r="AA212" s="19">
        <v>0</v>
      </c>
      <c r="AB212" s="19">
        <v>0</v>
      </c>
      <c r="AC212" s="19">
        <v>0</v>
      </c>
      <c r="AD212" s="19">
        <v>0</v>
      </c>
      <c r="AE212" s="19">
        <v>0</v>
      </c>
      <c r="AF212" s="19"/>
      <c r="AJ212" s="37" t="s">
        <v>85</v>
      </c>
      <c r="AK212" s="38">
        <v>45717</v>
      </c>
      <c r="AL212" s="39">
        <f t="shared" si="28"/>
        <v>4571196</v>
      </c>
      <c r="AM212" s="39">
        <v>12.2</v>
      </c>
      <c r="AN212" s="40">
        <v>8</v>
      </c>
      <c r="AO212" s="41">
        <f t="shared" si="27"/>
        <v>1820065.37</v>
      </c>
      <c r="AP212" s="42">
        <v>43160</v>
      </c>
      <c r="AR212" s="165"/>
      <c r="AS212" s="165"/>
      <c r="AT212" s="91"/>
      <c r="AU212" s="165"/>
      <c r="AV212" s="165"/>
      <c r="AW212" s="165"/>
      <c r="AX212" s="165"/>
      <c r="AY212" s="165"/>
      <c r="AZ212" s="165"/>
      <c r="BA212" s="165"/>
      <c r="BB212" s="165"/>
      <c r="BC212" s="165"/>
      <c r="BD212" s="165"/>
      <c r="BE212" s="165"/>
      <c r="BF212" s="165"/>
      <c r="BG212" s="165"/>
      <c r="BH212" s="165"/>
      <c r="BI212" s="165"/>
      <c r="BJ212" s="165"/>
      <c r="BK212" s="165"/>
    </row>
    <row r="213" spans="2:63" ht="15">
      <c r="B213" s="19">
        <v>2026</v>
      </c>
      <c r="C213" s="19">
        <v>4874843</v>
      </c>
      <c r="D213" s="19">
        <v>0</v>
      </c>
      <c r="E213" s="19">
        <v>0</v>
      </c>
      <c r="F213" s="19">
        <v>0</v>
      </c>
      <c r="G213" s="19">
        <v>80000</v>
      </c>
      <c r="H213" s="23">
        <v>4794843</v>
      </c>
      <c r="I213" s="118">
        <f t="shared" si="26"/>
        <v>80000</v>
      </c>
      <c r="K213" s="19">
        <v>2026</v>
      </c>
      <c r="L213" s="19">
        <v>0</v>
      </c>
      <c r="M213" s="19">
        <v>235.19000000000003</v>
      </c>
      <c r="P213" s="6" t="s">
        <v>7</v>
      </c>
      <c r="Q213" s="16">
        <f t="shared" si="25"/>
        <v>90.5</v>
      </c>
      <c r="R213" s="19">
        <v>36.4123</v>
      </c>
      <c r="S213" s="19">
        <v>0</v>
      </c>
      <c r="T213" s="19">
        <v>0</v>
      </c>
      <c r="U213" s="19">
        <v>0</v>
      </c>
      <c r="V213" s="19">
        <v>0</v>
      </c>
      <c r="W213" s="19">
        <v>887.733</v>
      </c>
      <c r="X213" s="19">
        <v>20234.53</v>
      </c>
      <c r="Y213" s="19">
        <v>23034.66</v>
      </c>
      <c r="Z213" s="19">
        <v>24142.25</v>
      </c>
      <c r="AA213" s="19">
        <v>5148.924</v>
      </c>
      <c r="AB213" s="19">
        <v>0</v>
      </c>
      <c r="AC213" s="19">
        <v>826.3325</v>
      </c>
      <c r="AD213" s="19">
        <v>2050.947</v>
      </c>
      <c r="AE213" s="19">
        <v>2372.242</v>
      </c>
      <c r="AF213" s="19"/>
      <c r="AJ213" s="37" t="s">
        <v>85</v>
      </c>
      <c r="AK213" s="38">
        <v>46082</v>
      </c>
      <c r="AL213" s="39">
        <f t="shared" si="28"/>
        <v>4794843</v>
      </c>
      <c r="AM213" s="39">
        <v>12.2</v>
      </c>
      <c r="AN213" s="40">
        <v>9</v>
      </c>
      <c r="AO213" s="41">
        <f t="shared" si="27"/>
        <v>1701526.35</v>
      </c>
      <c r="AP213" s="42">
        <v>43160</v>
      </c>
      <c r="AR213" s="165"/>
      <c r="AS213" s="165"/>
      <c r="AT213" s="91"/>
      <c r="AU213" s="165"/>
      <c r="AV213" s="165"/>
      <c r="AW213" s="165"/>
      <c r="AX213" s="165"/>
      <c r="AY213" s="165"/>
      <c r="AZ213" s="165"/>
      <c r="BA213" s="165"/>
      <c r="BB213" s="165"/>
      <c r="BC213" s="165"/>
      <c r="BD213" s="165"/>
      <c r="BE213" s="165"/>
      <c r="BF213" s="165"/>
      <c r="BG213" s="165"/>
      <c r="BH213" s="165"/>
      <c r="BI213" s="165"/>
      <c r="BJ213" s="165"/>
      <c r="BK213" s="165"/>
    </row>
    <row r="214" spans="2:63" ht="15">
      <c r="B214" s="19">
        <v>2027</v>
      </c>
      <c r="C214" s="19">
        <v>1039679</v>
      </c>
      <c r="D214" s="19">
        <v>0</v>
      </c>
      <c r="E214" s="19">
        <v>0</v>
      </c>
      <c r="F214" s="19">
        <v>0</v>
      </c>
      <c r="G214" s="19">
        <v>80000</v>
      </c>
      <c r="H214" s="23">
        <v>959679</v>
      </c>
      <c r="I214" s="118">
        <f t="shared" si="26"/>
        <v>80000</v>
      </c>
      <c r="K214" s="19">
        <v>2027</v>
      </c>
      <c r="L214" s="19">
        <v>0</v>
      </c>
      <c r="M214" s="19">
        <v>50.16</v>
      </c>
      <c r="P214" s="6" t="s">
        <v>18</v>
      </c>
      <c r="Q214" s="16">
        <f t="shared" si="25"/>
        <v>40.5</v>
      </c>
      <c r="R214" s="19">
        <v>0</v>
      </c>
      <c r="S214" s="19">
        <v>0</v>
      </c>
      <c r="T214" s="19">
        <v>0</v>
      </c>
      <c r="U214" s="19">
        <v>0</v>
      </c>
      <c r="V214" s="19">
        <v>0</v>
      </c>
      <c r="W214" s="19">
        <v>0</v>
      </c>
      <c r="X214" s="19">
        <v>0</v>
      </c>
      <c r="Y214" s="19">
        <v>0</v>
      </c>
      <c r="Z214" s="19">
        <v>0</v>
      </c>
      <c r="AA214" s="19">
        <v>0</v>
      </c>
      <c r="AB214" s="19">
        <v>0</v>
      </c>
      <c r="AC214" s="19">
        <v>0</v>
      </c>
      <c r="AD214" s="19">
        <v>0</v>
      </c>
      <c r="AE214" s="19">
        <v>0</v>
      </c>
      <c r="AF214" s="19"/>
      <c r="AJ214" s="37" t="s">
        <v>85</v>
      </c>
      <c r="AK214" s="38">
        <v>46447</v>
      </c>
      <c r="AL214" s="39">
        <f t="shared" si="28"/>
        <v>959679</v>
      </c>
      <c r="AM214" s="39">
        <v>12.2</v>
      </c>
      <c r="AN214" s="40">
        <v>10</v>
      </c>
      <c r="AO214" s="41">
        <f t="shared" si="27"/>
        <v>303527.06</v>
      </c>
      <c r="AP214" s="42">
        <v>43160</v>
      </c>
      <c r="AR214" s="165"/>
      <c r="AS214" s="165"/>
      <c r="AT214" s="91"/>
      <c r="AU214" s="165"/>
      <c r="AV214" s="165"/>
      <c r="AW214" s="165"/>
      <c r="AX214" s="165"/>
      <c r="AY214" s="165"/>
      <c r="AZ214" s="165"/>
      <c r="BA214" s="165"/>
      <c r="BB214" s="165"/>
      <c r="BC214" s="165"/>
      <c r="BD214" s="165"/>
      <c r="BE214" s="165"/>
      <c r="BF214" s="165"/>
      <c r="BG214" s="165"/>
      <c r="BH214" s="165"/>
      <c r="BI214" s="165"/>
      <c r="BJ214" s="165"/>
      <c r="BK214" s="165"/>
    </row>
    <row r="215" spans="2:63" ht="15">
      <c r="B215" s="19">
        <v>2028</v>
      </c>
      <c r="C215" s="19">
        <v>0</v>
      </c>
      <c r="D215" s="19">
        <v>0</v>
      </c>
      <c r="E215" s="19">
        <v>0</v>
      </c>
      <c r="F215" s="19">
        <v>0</v>
      </c>
      <c r="G215" s="19">
        <v>80000</v>
      </c>
      <c r="H215" s="23">
        <v>-80000</v>
      </c>
      <c r="I215" s="118">
        <f t="shared" si="26"/>
        <v>80000</v>
      </c>
      <c r="K215" s="19">
        <v>2028</v>
      </c>
      <c r="L215" s="19">
        <v>0</v>
      </c>
      <c r="M215" s="19">
        <v>0</v>
      </c>
      <c r="P215" s="6" t="s">
        <v>11</v>
      </c>
      <c r="Q215" s="16">
        <f t="shared" si="25"/>
        <v>40.5</v>
      </c>
      <c r="R215" s="19">
        <v>0</v>
      </c>
      <c r="S215" s="19">
        <v>0</v>
      </c>
      <c r="T215" s="19">
        <v>0</v>
      </c>
      <c r="U215" s="19">
        <v>0</v>
      </c>
      <c r="V215" s="19">
        <v>0</v>
      </c>
      <c r="W215" s="19">
        <v>0</v>
      </c>
      <c r="X215" s="19">
        <v>0</v>
      </c>
      <c r="Y215" s="19">
        <v>0</v>
      </c>
      <c r="Z215" s="19">
        <v>0</v>
      </c>
      <c r="AA215" s="19">
        <v>0</v>
      </c>
      <c r="AB215" s="19">
        <v>0</v>
      </c>
      <c r="AC215" s="19">
        <v>0</v>
      </c>
      <c r="AD215" s="19">
        <v>0</v>
      </c>
      <c r="AE215" s="19">
        <v>0</v>
      </c>
      <c r="AF215" s="19"/>
      <c r="AJ215" s="37" t="s">
        <v>85</v>
      </c>
      <c r="AK215" s="38">
        <v>46813</v>
      </c>
      <c r="AL215" s="39">
        <f t="shared" si="28"/>
        <v>-80000</v>
      </c>
      <c r="AM215" s="39">
        <v>12.2</v>
      </c>
      <c r="AN215" s="40">
        <v>11</v>
      </c>
      <c r="AO215" s="41">
        <f t="shared" si="27"/>
        <v>-22551.14</v>
      </c>
      <c r="AP215" s="42">
        <v>43160</v>
      </c>
      <c r="AR215" s="165"/>
      <c r="AS215" s="165"/>
      <c r="AT215" s="91"/>
      <c r="AU215" s="165"/>
      <c r="AV215" s="165"/>
      <c r="AW215" s="165"/>
      <c r="AX215" s="165"/>
      <c r="AY215" s="165"/>
      <c r="AZ215" s="165"/>
      <c r="BA215" s="165"/>
      <c r="BB215" s="165"/>
      <c r="BC215" s="165"/>
      <c r="BD215" s="165"/>
      <c r="BE215" s="165"/>
      <c r="BF215" s="165"/>
      <c r="BG215" s="165"/>
      <c r="BH215" s="165"/>
      <c r="BI215" s="165"/>
      <c r="BJ215" s="165"/>
      <c r="BK215" s="165"/>
    </row>
    <row r="216" spans="2:63" ht="15">
      <c r="B216" s="19">
        <v>2029</v>
      </c>
      <c r="C216" s="19">
        <v>166854.4</v>
      </c>
      <c r="D216" s="19">
        <v>0</v>
      </c>
      <c r="E216" s="19">
        <v>0</v>
      </c>
      <c r="F216" s="19">
        <v>0</v>
      </c>
      <c r="G216" s="19">
        <v>80000</v>
      </c>
      <c r="H216" s="23">
        <v>86854.4</v>
      </c>
      <c r="I216" s="118">
        <f t="shared" si="26"/>
        <v>80000</v>
      </c>
      <c r="K216" s="19">
        <v>2029</v>
      </c>
      <c r="L216" s="19">
        <v>0</v>
      </c>
      <c r="M216" s="19">
        <v>8.05</v>
      </c>
      <c r="P216" s="6" t="s">
        <v>8</v>
      </c>
      <c r="Q216" s="16">
        <f t="shared" si="25"/>
        <v>40.5</v>
      </c>
      <c r="R216" s="19">
        <v>10796.29</v>
      </c>
      <c r="S216" s="19">
        <v>4416.868</v>
      </c>
      <c r="T216" s="19">
        <v>942.0048</v>
      </c>
      <c r="U216" s="19">
        <v>0</v>
      </c>
      <c r="V216" s="19">
        <v>151.179</v>
      </c>
      <c r="W216" s="19">
        <v>4341.9564</v>
      </c>
      <c r="X216" s="19">
        <v>50543.7558</v>
      </c>
      <c r="Y216" s="19">
        <v>52314.37</v>
      </c>
      <c r="Z216" s="19">
        <v>54829.84</v>
      </c>
      <c r="AA216" s="19">
        <v>11693.8</v>
      </c>
      <c r="AB216" s="19">
        <v>0</v>
      </c>
      <c r="AC216" s="19">
        <v>1876.697</v>
      </c>
      <c r="AD216" s="19">
        <v>4657.937</v>
      </c>
      <c r="AE216" s="19">
        <v>5387.634</v>
      </c>
      <c r="AF216" s="19"/>
      <c r="AJ216" s="37" t="s">
        <v>85</v>
      </c>
      <c r="AK216" s="38">
        <v>47178</v>
      </c>
      <c r="AL216" s="39">
        <f t="shared" si="28"/>
        <v>86854.4</v>
      </c>
      <c r="AM216" s="39">
        <v>12.2</v>
      </c>
      <c r="AN216" s="40">
        <v>12</v>
      </c>
      <c r="AO216" s="41">
        <f t="shared" si="27"/>
        <v>21821.15</v>
      </c>
      <c r="AP216" s="42">
        <v>43160</v>
      </c>
      <c r="AR216" s="165"/>
      <c r="AS216" s="165"/>
      <c r="AT216" s="91"/>
      <c r="AU216" s="165"/>
      <c r="AV216" s="165"/>
      <c r="AW216" s="165"/>
      <c r="AX216" s="165"/>
      <c r="AY216" s="165"/>
      <c r="AZ216" s="165"/>
      <c r="BA216" s="165"/>
      <c r="BB216" s="165"/>
      <c r="BC216" s="165"/>
      <c r="BD216" s="165"/>
      <c r="BE216" s="165"/>
      <c r="BF216" s="165"/>
      <c r="BG216" s="165"/>
      <c r="BH216" s="165"/>
      <c r="BI216" s="165"/>
      <c r="BJ216" s="165"/>
      <c r="BK216" s="165"/>
    </row>
    <row r="217" spans="2:63" ht="15">
      <c r="B217" s="19">
        <v>2030</v>
      </c>
      <c r="C217" s="19">
        <v>414130.5</v>
      </c>
      <c r="D217" s="19">
        <v>0</v>
      </c>
      <c r="E217" s="19">
        <v>0</v>
      </c>
      <c r="F217" s="19">
        <v>0</v>
      </c>
      <c r="G217" s="19">
        <v>80000</v>
      </c>
      <c r="H217" s="23">
        <v>334130.5</v>
      </c>
      <c r="I217" s="118">
        <f t="shared" si="26"/>
        <v>80000</v>
      </c>
      <c r="K217" s="19">
        <v>2030</v>
      </c>
      <c r="L217" s="19">
        <v>0</v>
      </c>
      <c r="M217" s="19">
        <v>19.98</v>
      </c>
      <c r="P217" s="6" t="s">
        <v>19</v>
      </c>
      <c r="Q217" s="16">
        <f t="shared" si="25"/>
        <v>18.7</v>
      </c>
      <c r="R217" s="19">
        <v>0</v>
      </c>
      <c r="S217" s="19">
        <v>0</v>
      </c>
      <c r="T217" s="19">
        <v>0</v>
      </c>
      <c r="U217" s="19">
        <v>0</v>
      </c>
      <c r="V217" s="19">
        <v>0</v>
      </c>
      <c r="W217" s="19">
        <v>0</v>
      </c>
      <c r="X217" s="19">
        <v>0</v>
      </c>
      <c r="Y217" s="19">
        <v>0</v>
      </c>
      <c r="Z217" s="19">
        <v>0</v>
      </c>
      <c r="AA217" s="19">
        <v>0</v>
      </c>
      <c r="AB217" s="19">
        <v>0</v>
      </c>
      <c r="AC217" s="19">
        <v>0</v>
      </c>
      <c r="AD217" s="19">
        <v>0</v>
      </c>
      <c r="AE217" s="19">
        <v>0</v>
      </c>
      <c r="AF217" s="19"/>
      <c r="AJ217" s="37" t="s">
        <v>85</v>
      </c>
      <c r="AK217" s="38">
        <v>47543</v>
      </c>
      <c r="AL217" s="39">
        <f t="shared" si="28"/>
        <v>334130.5</v>
      </c>
      <c r="AM217" s="39">
        <v>12.2</v>
      </c>
      <c r="AN217" s="40">
        <v>13</v>
      </c>
      <c r="AO217" s="41">
        <f t="shared" si="27"/>
        <v>74818.5</v>
      </c>
      <c r="AP217" s="42">
        <v>43160</v>
      </c>
      <c r="AR217" s="165"/>
      <c r="AS217" s="165"/>
      <c r="AT217" s="91"/>
      <c r="AU217" s="165"/>
      <c r="AV217" s="165"/>
      <c r="AW217" s="165"/>
      <c r="AX217" s="165"/>
      <c r="AY217" s="165"/>
      <c r="AZ217" s="165"/>
      <c r="BA217" s="165"/>
      <c r="BB217" s="165"/>
      <c r="BC217" s="165"/>
      <c r="BD217" s="165"/>
      <c r="BE217" s="165"/>
      <c r="BF217" s="165"/>
      <c r="BG217" s="165"/>
      <c r="BH217" s="165"/>
      <c r="BI217" s="165"/>
      <c r="BJ217" s="165"/>
      <c r="BK217" s="165"/>
    </row>
    <row r="218" spans="2:63" ht="15">
      <c r="B218" s="19">
        <v>2031</v>
      </c>
      <c r="C218" s="19">
        <v>479006.8</v>
      </c>
      <c r="D218" s="19">
        <v>0</v>
      </c>
      <c r="E218" s="19">
        <v>0</v>
      </c>
      <c r="F218" s="19">
        <v>0</v>
      </c>
      <c r="G218" s="19">
        <v>80000</v>
      </c>
      <c r="H218" s="23">
        <v>399006.8</v>
      </c>
      <c r="I218" s="118">
        <f t="shared" si="26"/>
        <v>80000</v>
      </c>
      <c r="K218" s="19">
        <v>2031</v>
      </c>
      <c r="L218" s="19">
        <v>0</v>
      </c>
      <c r="M218" s="19">
        <v>23.11</v>
      </c>
      <c r="P218" s="6" t="s">
        <v>12</v>
      </c>
      <c r="Q218" s="16">
        <f t="shared" si="25"/>
        <v>18.7</v>
      </c>
      <c r="R218" s="19">
        <v>0</v>
      </c>
      <c r="S218" s="19">
        <v>0</v>
      </c>
      <c r="T218" s="19">
        <v>0</v>
      </c>
      <c r="U218" s="19">
        <v>0</v>
      </c>
      <c r="V218" s="19">
        <v>0</v>
      </c>
      <c r="W218" s="19">
        <v>0</v>
      </c>
      <c r="X218" s="19">
        <v>0</v>
      </c>
      <c r="Y218" s="19">
        <v>0</v>
      </c>
      <c r="Z218" s="19">
        <v>0</v>
      </c>
      <c r="AA218" s="19">
        <v>0</v>
      </c>
      <c r="AB218" s="19">
        <v>0</v>
      </c>
      <c r="AC218" s="19">
        <v>0</v>
      </c>
      <c r="AD218" s="19">
        <v>0</v>
      </c>
      <c r="AE218" s="19">
        <v>0</v>
      </c>
      <c r="AF218" s="19"/>
      <c r="AJ218" s="37" t="s">
        <v>85</v>
      </c>
      <c r="AK218" s="38">
        <v>47908</v>
      </c>
      <c r="AL218" s="39">
        <f t="shared" si="28"/>
        <v>399006.8</v>
      </c>
      <c r="AM218" s="39">
        <v>12.2</v>
      </c>
      <c r="AN218" s="40">
        <v>14</v>
      </c>
      <c r="AO218" s="41">
        <f t="shared" si="27"/>
        <v>79630.66</v>
      </c>
      <c r="AP218" s="42">
        <v>43160</v>
      </c>
      <c r="AR218" s="165"/>
      <c r="AS218" s="165"/>
      <c r="AT218" s="91"/>
      <c r="AU218" s="165"/>
      <c r="AV218" s="165"/>
      <c r="AW218" s="165"/>
      <c r="AX218" s="165"/>
      <c r="AY218" s="165"/>
      <c r="AZ218" s="165"/>
      <c r="BA218" s="165"/>
      <c r="BB218" s="165"/>
      <c r="BC218" s="165"/>
      <c r="BD218" s="165"/>
      <c r="BE218" s="165"/>
      <c r="BF218" s="165"/>
      <c r="BG218" s="165"/>
      <c r="BH218" s="165"/>
      <c r="BI218" s="165"/>
      <c r="BJ218" s="165"/>
      <c r="BK218" s="165"/>
    </row>
    <row r="219" spans="2:63" ht="15">
      <c r="B219" s="19"/>
      <c r="C219" s="19"/>
      <c r="D219" s="19"/>
      <c r="E219" s="19"/>
      <c r="F219" s="19"/>
      <c r="G219" s="19"/>
      <c r="H219" s="23"/>
      <c r="K219" s="19"/>
      <c r="L219" s="19"/>
      <c r="M219" s="2">
        <f>SUM(M205:M218)</f>
        <v>786.63</v>
      </c>
      <c r="P219" s="6" t="s">
        <v>9</v>
      </c>
      <c r="Q219" s="16">
        <f t="shared" si="25"/>
        <v>18.7</v>
      </c>
      <c r="R219" s="19">
        <v>38550.11</v>
      </c>
      <c r="S219" s="19">
        <v>20381.57</v>
      </c>
      <c r="T219" s="19">
        <v>4346.866</v>
      </c>
      <c r="U219" s="19">
        <v>0</v>
      </c>
      <c r="V219" s="19">
        <v>697.613</v>
      </c>
      <c r="W219" s="19">
        <v>3919.846</v>
      </c>
      <c r="X219" s="19">
        <v>25109.533</v>
      </c>
      <c r="Y219" s="19">
        <v>23947.97</v>
      </c>
      <c r="Z219" s="19">
        <v>25099.48</v>
      </c>
      <c r="AA219" s="19">
        <v>5353.075</v>
      </c>
      <c r="AB219" s="19">
        <v>0</v>
      </c>
      <c r="AC219" s="19">
        <v>859.096</v>
      </c>
      <c r="AD219" s="19">
        <v>2132.266</v>
      </c>
      <c r="AE219" s="19">
        <v>2466.299</v>
      </c>
      <c r="AF219" s="19"/>
      <c r="AJ219" s="37" t="s">
        <v>85</v>
      </c>
      <c r="AK219" s="38">
        <v>48274</v>
      </c>
      <c r="AL219" s="39">
        <f>H219</f>
        <v>0</v>
      </c>
      <c r="AM219" s="39">
        <v>12.2</v>
      </c>
      <c r="AN219" s="40">
        <v>15</v>
      </c>
      <c r="AO219" s="41">
        <f t="shared" si="27"/>
        <v>0</v>
      </c>
      <c r="AP219" s="42">
        <v>43160</v>
      </c>
      <c r="AR219" s="165"/>
      <c r="AS219" s="165"/>
      <c r="AT219" s="91"/>
      <c r="AU219" s="165"/>
      <c r="AV219" s="165"/>
      <c r="AW219" s="165"/>
      <c r="AX219" s="165"/>
      <c r="AY219" s="165"/>
      <c r="AZ219" s="165"/>
      <c r="BA219" s="165"/>
      <c r="BB219" s="165"/>
      <c r="BC219" s="165"/>
      <c r="BD219" s="165"/>
      <c r="BE219" s="165"/>
      <c r="BF219" s="165"/>
      <c r="BG219" s="165"/>
      <c r="BH219" s="165"/>
      <c r="BI219" s="165"/>
      <c r="BJ219" s="165"/>
      <c r="BK219" s="165"/>
    </row>
    <row r="220" spans="2:63" ht="15">
      <c r="B220" s="6"/>
      <c r="C220" s="6"/>
      <c r="D220" s="6"/>
      <c r="E220" s="6"/>
      <c r="F220" s="6"/>
      <c r="G220" s="6"/>
      <c r="H220" s="6"/>
      <c r="R220" s="2">
        <f aca="true" t="shared" si="29" ref="R220:AE220">SUMPRODUCT($Q$55:$Q$69,R205:R219)</f>
        <v>1161432.11515</v>
      </c>
      <c r="S220" s="2">
        <f t="shared" si="29"/>
        <v>560018.513</v>
      </c>
      <c r="T220" s="2">
        <f t="shared" si="29"/>
        <v>119437.58859999999</v>
      </c>
      <c r="U220" s="2">
        <f t="shared" si="29"/>
        <v>0</v>
      </c>
      <c r="V220" s="2">
        <f t="shared" si="29"/>
        <v>19168.1126</v>
      </c>
      <c r="W220" s="2">
        <f t="shared" si="29"/>
        <v>329490.1909</v>
      </c>
      <c r="X220" s="2">
        <f t="shared" si="29"/>
        <v>4347795.342</v>
      </c>
      <c r="Y220" s="2">
        <f t="shared" si="29"/>
        <v>4651195.754</v>
      </c>
      <c r="Z220" s="2">
        <f t="shared" si="29"/>
        <v>4874842.420999999</v>
      </c>
      <c r="AA220" s="2">
        <f t="shared" si="29"/>
        <v>1039679.0244999998</v>
      </c>
      <c r="AB220" s="2">
        <f t="shared" si="29"/>
        <v>0</v>
      </c>
      <c r="AC220" s="2">
        <f t="shared" si="29"/>
        <v>166854.41495</v>
      </c>
      <c r="AD220" s="2">
        <f t="shared" si="29"/>
        <v>414130.5262</v>
      </c>
      <c r="AE220" s="2">
        <f t="shared" si="29"/>
        <v>479006.86929999996</v>
      </c>
      <c r="AF220" s="2"/>
      <c r="AJ220" s="37" t="s">
        <v>85</v>
      </c>
      <c r="AK220" s="38">
        <v>48639</v>
      </c>
      <c r="AL220" s="39">
        <f>H220</f>
        <v>0</v>
      </c>
      <c r="AM220" s="39">
        <v>12.2</v>
      </c>
      <c r="AN220" s="40">
        <v>16</v>
      </c>
      <c r="AO220" s="41">
        <f t="shared" si="27"/>
        <v>0</v>
      </c>
      <c r="AP220" s="42">
        <v>43160</v>
      </c>
      <c r="AR220" s="165"/>
      <c r="AS220" s="165"/>
      <c r="AT220" s="91"/>
      <c r="AU220" s="165"/>
      <c r="AV220" s="165"/>
      <c r="AW220" s="165"/>
      <c r="AX220" s="165"/>
      <c r="AY220" s="165"/>
      <c r="AZ220" s="165"/>
      <c r="BA220" s="165"/>
      <c r="BB220" s="165"/>
      <c r="BC220" s="165"/>
      <c r="BD220" s="165"/>
      <c r="BE220" s="165"/>
      <c r="BF220" s="165"/>
      <c r="BG220" s="165"/>
      <c r="BH220" s="165"/>
      <c r="BI220" s="165"/>
      <c r="BJ220" s="165"/>
      <c r="BK220" s="165"/>
    </row>
    <row r="221" spans="2:63" ht="15.75" thickBot="1">
      <c r="B221" s="6"/>
      <c r="C221" s="6"/>
      <c r="D221" s="6"/>
      <c r="E221" s="6"/>
      <c r="F221" s="6"/>
      <c r="G221" s="6"/>
      <c r="H221" s="6"/>
      <c r="AJ221" s="43" t="s">
        <v>85</v>
      </c>
      <c r="AK221" s="38">
        <v>49004</v>
      </c>
      <c r="AL221" s="39">
        <f>H221</f>
        <v>0</v>
      </c>
      <c r="AM221" s="39">
        <v>12.2</v>
      </c>
      <c r="AN221" s="40">
        <v>17</v>
      </c>
      <c r="AO221" s="41">
        <f t="shared" si="27"/>
        <v>0</v>
      </c>
      <c r="AP221" s="42">
        <v>43160</v>
      </c>
      <c r="AR221" s="165"/>
      <c r="AS221" s="165"/>
      <c r="AT221" s="91"/>
      <c r="AU221" s="165"/>
      <c r="AV221" s="165"/>
      <c r="AW221" s="165"/>
      <c r="AX221" s="165"/>
      <c r="AY221" s="165"/>
      <c r="AZ221" s="165"/>
      <c r="BA221" s="165"/>
      <c r="BB221" s="165"/>
      <c r="BC221" s="165"/>
      <c r="BD221" s="165"/>
      <c r="BE221" s="165"/>
      <c r="BF221" s="165"/>
      <c r="BG221" s="165"/>
      <c r="BH221" s="165"/>
      <c r="BI221" s="165"/>
      <c r="BJ221" s="165"/>
      <c r="BK221" s="165"/>
    </row>
    <row r="222" spans="37:63" ht="15.75" thickTop="1">
      <c r="AK222" s="38"/>
      <c r="AL222" s="39">
        <f>SUM(AL205:AL221)</f>
        <v>17021138.81</v>
      </c>
      <c r="AO222" s="49">
        <f>SUM(AO205:AO221)</f>
        <v>7280054.710000001</v>
      </c>
      <c r="AR222" s="165"/>
      <c r="AS222" s="165"/>
      <c r="AT222" s="47"/>
      <c r="AU222" s="165"/>
      <c r="AV222" s="165"/>
      <c r="AW222" s="165"/>
      <c r="AX222" s="165"/>
      <c r="AY222" s="165"/>
      <c r="AZ222" s="165"/>
      <c r="BA222" s="165"/>
      <c r="BB222" s="165"/>
      <c r="BC222" s="165"/>
      <c r="BD222" s="165"/>
      <c r="BE222" s="165"/>
      <c r="BF222" s="165"/>
      <c r="BG222" s="165"/>
      <c r="BH222" s="165"/>
      <c r="BI222" s="165"/>
      <c r="BJ222" s="165"/>
      <c r="BK222" s="165"/>
    </row>
    <row r="223" spans="38:63" ht="15">
      <c r="AL223" s="48">
        <f>SUM(H205:H218)</f>
        <v>17021138.81</v>
      </c>
      <c r="AR223" s="165"/>
      <c r="AS223" s="165"/>
      <c r="AT223" s="165"/>
      <c r="AU223" s="165"/>
      <c r="AV223" s="165"/>
      <c r="AW223" s="165"/>
      <c r="AX223" s="165"/>
      <c r="AY223" s="165"/>
      <c r="AZ223" s="165"/>
      <c r="BA223" s="165"/>
      <c r="BB223" s="165"/>
      <c r="BC223" s="165"/>
      <c r="BD223" s="165"/>
      <c r="BE223" s="165"/>
      <c r="BF223" s="165"/>
      <c r="BG223" s="165"/>
      <c r="BH223" s="165"/>
      <c r="BI223" s="165"/>
      <c r="BJ223" s="165"/>
      <c r="BK223" s="165"/>
    </row>
    <row r="224" spans="38:63" ht="15">
      <c r="AL224" s="46">
        <f>AL222-AL223</f>
        <v>0</v>
      </c>
      <c r="AO224" s="46">
        <f>D46</f>
        <v>7280054.713042333</v>
      </c>
      <c r="AR224" s="165"/>
      <c r="AS224" s="165"/>
      <c r="AT224" s="165"/>
      <c r="AU224" s="165"/>
      <c r="AV224" s="165"/>
      <c r="AW224" s="165"/>
      <c r="AX224" s="165"/>
      <c r="AY224" s="165"/>
      <c r="AZ224" s="165"/>
      <c r="BA224" s="165"/>
      <c r="BB224" s="165"/>
      <c r="BC224" s="165"/>
      <c r="BD224" s="165"/>
      <c r="BE224" s="165"/>
      <c r="BF224" s="165"/>
      <c r="BG224" s="165"/>
      <c r="BH224" s="165"/>
      <c r="BI224" s="165"/>
      <c r="BJ224" s="165"/>
      <c r="BK224" s="165"/>
    </row>
    <row r="225" spans="44:63" ht="15">
      <c r="AR225" s="165"/>
      <c r="AS225" s="165"/>
      <c r="AT225" s="165"/>
      <c r="AU225" s="165"/>
      <c r="AV225" s="165"/>
      <c r="AW225" s="165"/>
      <c r="AX225" s="165"/>
      <c r="AY225" s="165"/>
      <c r="AZ225" s="165"/>
      <c r="BA225" s="165"/>
      <c r="BB225" s="165"/>
      <c r="BC225" s="165"/>
      <c r="BD225" s="165"/>
      <c r="BE225" s="165"/>
      <c r="BF225" s="165"/>
      <c r="BG225" s="165"/>
      <c r="BH225" s="165"/>
      <c r="BI225" s="165"/>
      <c r="BJ225" s="165"/>
      <c r="BK225" s="165"/>
    </row>
    <row r="226" spans="44:63" ht="15">
      <c r="AR226" s="165"/>
      <c r="AS226" s="165"/>
      <c r="AT226" s="165"/>
      <c r="AU226" s="165"/>
      <c r="AV226" s="165"/>
      <c r="AW226" s="165"/>
      <c r="AX226" s="165"/>
      <c r="AY226" s="165"/>
      <c r="AZ226" s="165"/>
      <c r="BA226" s="165"/>
      <c r="BB226" s="165"/>
      <c r="BC226" s="165"/>
      <c r="BD226" s="165"/>
      <c r="BE226" s="165"/>
      <c r="BF226" s="165"/>
      <c r="BG226" s="165"/>
      <c r="BH226" s="165"/>
      <c r="BI226" s="165"/>
      <c r="BJ226" s="165"/>
      <c r="BK226" s="165"/>
    </row>
    <row r="227" spans="44:63" ht="15">
      <c r="AR227" s="165"/>
      <c r="AS227" s="165"/>
      <c r="AT227" s="165"/>
      <c r="AU227" s="165"/>
      <c r="AV227" s="165"/>
      <c r="AW227" s="165"/>
      <c r="AX227" s="165"/>
      <c r="AY227" s="165"/>
      <c r="AZ227" s="165"/>
      <c r="BA227" s="165"/>
      <c r="BB227" s="165"/>
      <c r="BC227" s="165"/>
      <c r="BD227" s="165"/>
      <c r="BE227" s="165"/>
      <c r="BF227" s="165"/>
      <c r="BG227" s="165"/>
      <c r="BH227" s="165"/>
      <c r="BI227" s="165"/>
      <c r="BJ227" s="165"/>
      <c r="BK227" s="165"/>
    </row>
    <row r="228" spans="44:63" ht="15">
      <c r="AR228" s="165"/>
      <c r="AS228" s="165"/>
      <c r="AT228" s="165"/>
      <c r="AU228" s="165"/>
      <c r="AV228" s="165"/>
      <c r="AW228" s="165"/>
      <c r="AX228" s="165"/>
      <c r="AY228" s="165"/>
      <c r="AZ228" s="165"/>
      <c r="BA228" s="165"/>
      <c r="BB228" s="165"/>
      <c r="BC228" s="165"/>
      <c r="BD228" s="165"/>
      <c r="BE228" s="165"/>
      <c r="BF228" s="165"/>
      <c r="BG228" s="165"/>
      <c r="BH228" s="165"/>
      <c r="BI228" s="165"/>
      <c r="BJ228" s="165"/>
      <c r="BK228" s="165"/>
    </row>
    <row r="229" spans="44:63" ht="15">
      <c r="AR229" s="165"/>
      <c r="AS229" s="165"/>
      <c r="AT229" s="165"/>
      <c r="AU229" s="165"/>
      <c r="AV229" s="165"/>
      <c r="AW229" s="165"/>
      <c r="AX229" s="165"/>
      <c r="AY229" s="165"/>
      <c r="AZ229" s="165"/>
      <c r="BA229" s="165"/>
      <c r="BB229" s="165"/>
      <c r="BC229" s="165"/>
      <c r="BD229" s="165"/>
      <c r="BE229" s="165"/>
      <c r="BF229" s="165"/>
      <c r="BG229" s="165"/>
      <c r="BH229" s="165"/>
      <c r="BI229" s="165"/>
      <c r="BJ229" s="165"/>
      <c r="BK229" s="165"/>
    </row>
    <row r="230" spans="44:63" ht="15">
      <c r="AR230" s="165"/>
      <c r="AS230" s="165"/>
      <c r="AT230" s="165"/>
      <c r="AU230" s="165"/>
      <c r="AV230" s="165"/>
      <c r="AW230" s="165"/>
      <c r="AX230" s="165"/>
      <c r="AY230" s="165"/>
      <c r="AZ230" s="165"/>
      <c r="BA230" s="165"/>
      <c r="BB230" s="165"/>
      <c r="BC230" s="165"/>
      <c r="BD230" s="165"/>
      <c r="BE230" s="165"/>
      <c r="BF230" s="165"/>
      <c r="BG230" s="165"/>
      <c r="BH230" s="165"/>
      <c r="BI230" s="165"/>
      <c r="BJ230" s="165"/>
      <c r="BK230" s="165"/>
    </row>
    <row r="231" spans="44:63" ht="15">
      <c r="AR231" s="165"/>
      <c r="AS231" s="165"/>
      <c r="AT231" s="165"/>
      <c r="AU231" s="165"/>
      <c r="AV231" s="165"/>
      <c r="AW231" s="165"/>
      <c r="AX231" s="165"/>
      <c r="AY231" s="165"/>
      <c r="AZ231" s="165"/>
      <c r="BA231" s="165"/>
      <c r="BB231" s="165"/>
      <c r="BC231" s="165"/>
      <c r="BD231" s="165"/>
      <c r="BE231" s="165"/>
      <c r="BF231" s="165"/>
      <c r="BG231" s="165"/>
      <c r="BH231" s="165"/>
      <c r="BI231" s="165"/>
      <c r="BJ231" s="165"/>
      <c r="BK231" s="165"/>
    </row>
    <row r="232" spans="44:63" ht="15">
      <c r="AR232" s="165"/>
      <c r="AS232" s="165"/>
      <c r="AT232" s="165"/>
      <c r="AU232" s="165"/>
      <c r="AV232" s="165"/>
      <c r="AW232" s="165"/>
      <c r="AX232" s="165"/>
      <c r="AY232" s="165"/>
      <c r="AZ232" s="165"/>
      <c r="BA232" s="165"/>
      <c r="BB232" s="165"/>
      <c r="BC232" s="165"/>
      <c r="BD232" s="165"/>
      <c r="BE232" s="165"/>
      <c r="BF232" s="165"/>
      <c r="BG232" s="165"/>
      <c r="BH232" s="165"/>
      <c r="BI232" s="165"/>
      <c r="BJ232" s="165"/>
      <c r="BK232" s="165"/>
    </row>
    <row r="233" spans="1:63" ht="15.75" thickBot="1">
      <c r="A233" s="2" t="s">
        <v>60</v>
      </c>
      <c r="K233" s="2" t="s">
        <v>73</v>
      </c>
      <c r="P233" s="2" t="s">
        <v>69</v>
      </c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J233" s="1" t="s">
        <v>48</v>
      </c>
      <c r="AR233" s="165"/>
      <c r="AS233" s="165"/>
      <c r="AT233" s="165"/>
      <c r="AU233" s="165"/>
      <c r="AV233" s="165"/>
      <c r="AW233" s="165"/>
      <c r="AX233" s="165"/>
      <c r="AY233" s="165"/>
      <c r="AZ233" s="165"/>
      <c r="BA233" s="165"/>
      <c r="BB233" s="165"/>
      <c r="BC233" s="165"/>
      <c r="BD233" s="165"/>
      <c r="BE233" s="165"/>
      <c r="BF233" s="165"/>
      <c r="BG233" s="165"/>
      <c r="BH233" s="165"/>
      <c r="BI233" s="165"/>
      <c r="BJ233" s="165"/>
      <c r="BK233" s="165"/>
    </row>
    <row r="234" spans="1:63" ht="16.5" thickBot="1" thickTop="1">
      <c r="A234" s="2" t="s">
        <v>48</v>
      </c>
      <c r="B234" s="19"/>
      <c r="C234" s="19" t="s">
        <v>50</v>
      </c>
      <c r="D234" s="19" t="s">
        <v>51</v>
      </c>
      <c r="E234" s="19" t="s">
        <v>52</v>
      </c>
      <c r="F234" s="19" t="s">
        <v>53</v>
      </c>
      <c r="G234" s="19" t="s">
        <v>54</v>
      </c>
      <c r="H234" s="19" t="s">
        <v>55</v>
      </c>
      <c r="I234" s="117" t="s">
        <v>215</v>
      </c>
      <c r="K234" s="19"/>
      <c r="L234" s="19" t="s">
        <v>71</v>
      </c>
      <c r="M234" s="19" t="s">
        <v>72</v>
      </c>
      <c r="P234" s="6"/>
      <c r="Q234" s="15" t="s">
        <v>36</v>
      </c>
      <c r="R234" s="19">
        <v>2018</v>
      </c>
      <c r="S234" s="19">
        <v>2019</v>
      </c>
      <c r="T234" s="19">
        <v>2020</v>
      </c>
      <c r="U234" s="19">
        <v>2021</v>
      </c>
      <c r="V234" s="19">
        <v>2022</v>
      </c>
      <c r="W234" s="19">
        <v>2023</v>
      </c>
      <c r="X234" s="19">
        <v>2024</v>
      </c>
      <c r="Y234" s="19">
        <v>2025</v>
      </c>
      <c r="Z234" s="19">
        <v>2026</v>
      </c>
      <c r="AA234" s="19"/>
      <c r="AJ234" s="29" t="s">
        <v>78</v>
      </c>
      <c r="AK234" s="30" t="s">
        <v>79</v>
      </c>
      <c r="AL234" s="31" t="s">
        <v>235</v>
      </c>
      <c r="AM234" s="31" t="s">
        <v>81</v>
      </c>
      <c r="AN234" s="31" t="s">
        <v>82</v>
      </c>
      <c r="AO234" s="32" t="s">
        <v>83</v>
      </c>
      <c r="AP234" s="33" t="s">
        <v>84</v>
      </c>
      <c r="AR234" s="212"/>
      <c r="AS234" s="165"/>
      <c r="AT234" s="165"/>
      <c r="AU234" s="165"/>
      <c r="AV234" s="165"/>
      <c r="AW234" s="212"/>
      <c r="AX234" s="165"/>
      <c r="AY234" s="165"/>
      <c r="AZ234" s="165"/>
      <c r="BA234" s="165"/>
      <c r="BB234" s="165"/>
      <c r="BC234" s="165"/>
      <c r="BD234" s="165"/>
      <c r="BE234" s="165"/>
      <c r="BF234" s="165"/>
      <c r="BG234" s="165"/>
      <c r="BH234" s="165"/>
      <c r="BI234" s="165"/>
      <c r="BJ234" s="165"/>
      <c r="BK234" s="165"/>
    </row>
    <row r="235" spans="2:63" ht="15.75" thickTop="1">
      <c r="B235" s="19">
        <v>2018</v>
      </c>
      <c r="C235" s="19">
        <v>241130.5</v>
      </c>
      <c r="D235" s="19">
        <v>0</v>
      </c>
      <c r="E235" s="19">
        <v>0</v>
      </c>
      <c r="F235" s="19">
        <v>0</v>
      </c>
      <c r="G235" s="19">
        <v>27000</v>
      </c>
      <c r="H235" s="23">
        <v>214130.5</v>
      </c>
      <c r="I235" s="118">
        <f>D235+G235</f>
        <v>27000</v>
      </c>
      <c r="K235" s="19">
        <v>2018</v>
      </c>
      <c r="L235" s="19">
        <v>76.03</v>
      </c>
      <c r="M235" s="19">
        <v>0</v>
      </c>
      <c r="P235" s="6" t="s">
        <v>56</v>
      </c>
      <c r="Q235" s="16">
        <f aca="true" t="shared" si="30" ref="Q235:Q249">INDEX($A$22:$F$36,MATCH(P235,$A$22:$A$36,0),6)</f>
        <v>97.97</v>
      </c>
      <c r="R235" s="19">
        <v>0</v>
      </c>
      <c r="S235" s="19">
        <v>0</v>
      </c>
      <c r="T235" s="19">
        <v>0</v>
      </c>
      <c r="U235" s="19">
        <v>0</v>
      </c>
      <c r="V235" s="19">
        <v>0</v>
      </c>
      <c r="W235" s="19">
        <v>0</v>
      </c>
      <c r="X235" s="19">
        <v>0</v>
      </c>
      <c r="Y235" s="19">
        <v>0</v>
      </c>
      <c r="Z235" s="19">
        <v>0</v>
      </c>
      <c r="AA235" s="19"/>
      <c r="AJ235" s="34" t="s">
        <v>85</v>
      </c>
      <c r="AK235" s="38">
        <v>43160</v>
      </c>
      <c r="AL235" s="39">
        <f>H235</f>
        <v>214130.5</v>
      </c>
      <c r="AM235" s="35">
        <v>12.2</v>
      </c>
      <c r="AN235" s="31">
        <v>1</v>
      </c>
      <c r="AO235" s="36">
        <f>ROUND(AL235/(1+AM235%)^AN235,2)</f>
        <v>190847.15</v>
      </c>
      <c r="AP235" s="42">
        <v>43160</v>
      </c>
      <c r="AR235" s="165"/>
      <c r="AS235" s="165"/>
      <c r="AT235" s="91"/>
      <c r="AU235" s="165"/>
      <c r="AV235" s="47"/>
      <c r="AW235" s="165"/>
      <c r="AX235" s="165"/>
      <c r="AY235" s="91"/>
      <c r="AZ235" s="165"/>
      <c r="BA235" s="165"/>
      <c r="BB235" s="165"/>
      <c r="BC235" s="165"/>
      <c r="BD235" s="165"/>
      <c r="BE235" s="165"/>
      <c r="BF235" s="165"/>
      <c r="BG235" s="165"/>
      <c r="BH235" s="165"/>
      <c r="BI235" s="165"/>
      <c r="BJ235" s="165"/>
      <c r="BK235" s="165"/>
    </row>
    <row r="236" spans="2:63" ht="15">
      <c r="B236" s="19">
        <v>2019</v>
      </c>
      <c r="C236" s="19">
        <v>91181.14</v>
      </c>
      <c r="D236" s="19">
        <v>0</v>
      </c>
      <c r="E236" s="19">
        <v>0</v>
      </c>
      <c r="F236" s="19">
        <v>0</v>
      </c>
      <c r="G236" s="19">
        <v>27000</v>
      </c>
      <c r="H236" s="23">
        <v>64181.14</v>
      </c>
      <c r="I236" s="118">
        <f aca="true" t="shared" si="31" ref="I236:I243">D236+G236</f>
        <v>27000</v>
      </c>
      <c r="K236" s="19">
        <v>2019</v>
      </c>
      <c r="L236" s="19">
        <v>28.75</v>
      </c>
      <c r="M236" s="19">
        <v>0</v>
      </c>
      <c r="P236" s="6" t="s">
        <v>15</v>
      </c>
      <c r="Q236" s="16">
        <f t="shared" si="30"/>
        <v>60.1</v>
      </c>
      <c r="R236" s="19">
        <v>0</v>
      </c>
      <c r="S236" s="19">
        <v>0</v>
      </c>
      <c r="T236" s="19">
        <v>0</v>
      </c>
      <c r="U236" s="19">
        <v>0</v>
      </c>
      <c r="V236" s="19">
        <v>0</v>
      </c>
      <c r="W236" s="19">
        <v>0</v>
      </c>
      <c r="X236" s="19">
        <v>0</v>
      </c>
      <c r="Y236" s="19">
        <v>0</v>
      </c>
      <c r="Z236" s="19">
        <v>0</v>
      </c>
      <c r="AA236" s="19"/>
      <c r="AJ236" s="37" t="s">
        <v>85</v>
      </c>
      <c r="AK236" s="38">
        <v>43525</v>
      </c>
      <c r="AL236" s="39">
        <f>H236</f>
        <v>64181.14</v>
      </c>
      <c r="AM236" s="39">
        <v>12.2</v>
      </c>
      <c r="AN236" s="40">
        <v>2</v>
      </c>
      <c r="AO236" s="41">
        <f aca="true" t="shared" si="32" ref="AO236:AO251">ROUND(AL236/(1+AM236%)^AN236,2)</f>
        <v>50982.57</v>
      </c>
      <c r="AP236" s="42">
        <v>43160</v>
      </c>
      <c r="AR236" s="165"/>
      <c r="AS236" s="165"/>
      <c r="AT236" s="91"/>
      <c r="AU236" s="165"/>
      <c r="AV236" s="165"/>
      <c r="AW236" s="165"/>
      <c r="AX236" s="91"/>
      <c r="AY236" s="165"/>
      <c r="AZ236" s="165"/>
      <c r="BA236" s="165"/>
      <c r="BB236" s="165"/>
      <c r="BC236" s="165"/>
      <c r="BD236" s="165"/>
      <c r="BE236" s="165"/>
      <c r="BF236" s="165"/>
      <c r="BG236" s="165"/>
      <c r="BH236" s="165"/>
      <c r="BI236" s="165"/>
      <c r="BJ236" s="165"/>
      <c r="BK236" s="165"/>
    </row>
    <row r="237" spans="2:63" ht="15">
      <c r="B237" s="19">
        <v>2020</v>
      </c>
      <c r="C237" s="19">
        <v>2371131</v>
      </c>
      <c r="D237" s="19">
        <v>0</v>
      </c>
      <c r="E237" s="19">
        <v>0</v>
      </c>
      <c r="F237" s="19">
        <v>0</v>
      </c>
      <c r="G237" s="19">
        <v>27000</v>
      </c>
      <c r="H237" s="23">
        <v>2344131</v>
      </c>
      <c r="I237" s="118">
        <f t="shared" si="31"/>
        <v>27000</v>
      </c>
      <c r="K237" s="19">
        <v>2020</v>
      </c>
      <c r="L237" s="19">
        <v>14.12</v>
      </c>
      <c r="M237" s="19">
        <v>95.30999999999999</v>
      </c>
      <c r="P237" s="6" t="s">
        <v>16</v>
      </c>
      <c r="Q237" s="16">
        <f t="shared" si="30"/>
        <v>38.49</v>
      </c>
      <c r="R237" s="19">
        <v>0</v>
      </c>
      <c r="S237" s="19">
        <v>0</v>
      </c>
      <c r="T237" s="19">
        <v>0</v>
      </c>
      <c r="U237" s="19">
        <v>0</v>
      </c>
      <c r="V237" s="19">
        <v>0</v>
      </c>
      <c r="W237" s="19">
        <v>0</v>
      </c>
      <c r="X237" s="19">
        <v>0</v>
      </c>
      <c r="Y237" s="19">
        <v>0</v>
      </c>
      <c r="Z237" s="19">
        <v>0</v>
      </c>
      <c r="AA237" s="19"/>
      <c r="AJ237" s="37" t="s">
        <v>85</v>
      </c>
      <c r="AK237" s="38">
        <v>43891</v>
      </c>
      <c r="AL237" s="39">
        <f aca="true" t="shared" si="33" ref="AL237:AL251">H237</f>
        <v>2344131</v>
      </c>
      <c r="AM237" s="39">
        <v>12.2</v>
      </c>
      <c r="AN237" s="40">
        <v>3</v>
      </c>
      <c r="AO237" s="41">
        <f t="shared" si="32"/>
        <v>1659599.55</v>
      </c>
      <c r="AP237" s="42">
        <v>43160</v>
      </c>
      <c r="AR237" s="165"/>
      <c r="AS237" s="165"/>
      <c r="AT237" s="91"/>
      <c r="AU237" s="165"/>
      <c r="AV237" s="165"/>
      <c r="AW237" s="165"/>
      <c r="AX237" s="91"/>
      <c r="AY237" s="165"/>
      <c r="AZ237" s="165"/>
      <c r="BA237" s="165"/>
      <c r="BB237" s="165"/>
      <c r="BC237" s="165"/>
      <c r="BD237" s="165"/>
      <c r="BE237" s="165"/>
      <c r="BF237" s="165"/>
      <c r="BG237" s="165"/>
      <c r="BH237" s="165"/>
      <c r="BI237" s="165"/>
      <c r="BJ237" s="165"/>
      <c r="BK237" s="165"/>
    </row>
    <row r="238" spans="2:63" ht="15">
      <c r="B238" s="71">
        <v>2021</v>
      </c>
      <c r="C238" s="71">
        <v>1136204</v>
      </c>
      <c r="D238" s="71">
        <v>0</v>
      </c>
      <c r="E238" s="71">
        <v>0</v>
      </c>
      <c r="F238" s="71">
        <v>0</v>
      </c>
      <c r="G238" s="71">
        <v>27000</v>
      </c>
      <c r="H238" s="71">
        <v>1109204</v>
      </c>
      <c r="I238" s="118">
        <f t="shared" si="31"/>
        <v>27000</v>
      </c>
      <c r="K238" s="19">
        <v>2021</v>
      </c>
      <c r="L238" s="19">
        <v>0</v>
      </c>
      <c r="M238" s="19">
        <v>46.55</v>
      </c>
      <c r="P238" s="6" t="s">
        <v>68</v>
      </c>
      <c r="Q238" s="16">
        <f t="shared" si="30"/>
        <v>155.5</v>
      </c>
      <c r="R238" s="19">
        <v>0</v>
      </c>
      <c r="S238" s="19">
        <v>0</v>
      </c>
      <c r="T238" s="19">
        <v>0</v>
      </c>
      <c r="U238" s="19">
        <v>0</v>
      </c>
      <c r="V238" s="19">
        <v>0</v>
      </c>
      <c r="W238" s="19">
        <v>0</v>
      </c>
      <c r="X238" s="19">
        <v>0</v>
      </c>
      <c r="Y238" s="19">
        <v>0</v>
      </c>
      <c r="Z238" s="19">
        <v>0</v>
      </c>
      <c r="AA238" s="19"/>
      <c r="AJ238" s="37" t="s">
        <v>85</v>
      </c>
      <c r="AK238" s="38">
        <v>44256</v>
      </c>
      <c r="AL238" s="39">
        <f t="shared" si="33"/>
        <v>1109204</v>
      </c>
      <c r="AM238" s="39">
        <v>12.2</v>
      </c>
      <c r="AN238" s="40">
        <v>4</v>
      </c>
      <c r="AO238" s="41">
        <f t="shared" si="32"/>
        <v>699906.46</v>
      </c>
      <c r="AP238" s="42">
        <v>43160</v>
      </c>
      <c r="AR238" s="165"/>
      <c r="AS238" s="165"/>
      <c r="AT238" s="91"/>
      <c r="AU238" s="165"/>
      <c r="AV238" s="165"/>
      <c r="AW238" s="165"/>
      <c r="AX238" s="91"/>
      <c r="AY238" s="165"/>
      <c r="AZ238" s="165"/>
      <c r="BA238" s="165"/>
      <c r="BB238" s="165"/>
      <c r="BC238" s="165"/>
      <c r="BD238" s="165"/>
      <c r="BE238" s="165"/>
      <c r="BF238" s="165"/>
      <c r="BG238" s="165"/>
      <c r="BH238" s="165"/>
      <c r="BI238" s="165"/>
      <c r="BJ238" s="165"/>
      <c r="BK238" s="165"/>
    </row>
    <row r="239" spans="2:63" ht="15">
      <c r="B239" s="19">
        <v>2022</v>
      </c>
      <c r="C239" s="19">
        <v>0</v>
      </c>
      <c r="D239" s="19">
        <v>0</v>
      </c>
      <c r="E239" s="19">
        <v>0</v>
      </c>
      <c r="F239" s="19">
        <v>0</v>
      </c>
      <c r="G239" s="19">
        <v>13500</v>
      </c>
      <c r="H239" s="23">
        <v>-13500</v>
      </c>
      <c r="I239" s="118">
        <f t="shared" si="31"/>
        <v>13500</v>
      </c>
      <c r="K239" s="19">
        <v>2022</v>
      </c>
      <c r="L239" s="19">
        <v>0</v>
      </c>
      <c r="M239" s="19">
        <v>0</v>
      </c>
      <c r="P239" s="6" t="s">
        <v>13</v>
      </c>
      <c r="Q239" s="16">
        <f t="shared" si="30"/>
        <v>155.5</v>
      </c>
      <c r="R239" s="19">
        <v>0</v>
      </c>
      <c r="S239" s="19">
        <v>0</v>
      </c>
      <c r="T239" s="19">
        <v>0</v>
      </c>
      <c r="U239" s="19">
        <v>0</v>
      </c>
      <c r="V239" s="19">
        <v>0</v>
      </c>
      <c r="W239" s="19">
        <v>0</v>
      </c>
      <c r="X239" s="19">
        <v>0</v>
      </c>
      <c r="Y239" s="19">
        <v>0</v>
      </c>
      <c r="Z239" s="19">
        <v>0</v>
      </c>
      <c r="AA239" s="19"/>
      <c r="AJ239" s="37" t="s">
        <v>85</v>
      </c>
      <c r="AK239" s="38">
        <v>44621</v>
      </c>
      <c r="AL239" s="39">
        <f t="shared" si="33"/>
        <v>-13500</v>
      </c>
      <c r="AM239" s="39">
        <v>12.2</v>
      </c>
      <c r="AN239" s="40">
        <v>5</v>
      </c>
      <c r="AO239" s="41">
        <f t="shared" si="32"/>
        <v>-7592.23</v>
      </c>
      <c r="AP239" s="42">
        <v>43160</v>
      </c>
      <c r="AR239" s="165"/>
      <c r="AS239" s="165"/>
      <c r="AT239" s="91"/>
      <c r="AU239" s="165"/>
      <c r="AV239" s="165"/>
      <c r="AW239" s="165"/>
      <c r="AX239" s="91"/>
      <c r="AY239" s="165"/>
      <c r="AZ239" s="165"/>
      <c r="BA239" s="165"/>
      <c r="BB239" s="165"/>
      <c r="BC239" s="165"/>
      <c r="BD239" s="165"/>
      <c r="BE239" s="165"/>
      <c r="BF239" s="165"/>
      <c r="BG239" s="165"/>
      <c r="BH239" s="165"/>
      <c r="BI239" s="165"/>
      <c r="BJ239" s="165"/>
      <c r="BK239" s="165"/>
    </row>
    <row r="240" spans="2:63" ht="15">
      <c r="B240" s="19">
        <v>2023</v>
      </c>
      <c r="C240" s="19">
        <v>0</v>
      </c>
      <c r="D240" s="19">
        <v>0</v>
      </c>
      <c r="E240" s="19">
        <v>0</v>
      </c>
      <c r="F240" s="19">
        <v>0</v>
      </c>
      <c r="G240" s="19">
        <v>13500</v>
      </c>
      <c r="H240" s="23">
        <v>-13500</v>
      </c>
      <c r="I240" s="118">
        <f t="shared" si="31"/>
        <v>13500</v>
      </c>
      <c r="K240" s="19">
        <v>2023</v>
      </c>
      <c r="L240" s="19">
        <v>0</v>
      </c>
      <c r="M240" s="19">
        <v>0</v>
      </c>
      <c r="P240" s="6" t="s">
        <v>14</v>
      </c>
      <c r="Q240" s="16">
        <f t="shared" si="30"/>
        <v>155.5</v>
      </c>
      <c r="R240" s="19">
        <v>0</v>
      </c>
      <c r="S240" s="19">
        <v>0</v>
      </c>
      <c r="T240" s="19">
        <v>0</v>
      </c>
      <c r="U240" s="19">
        <v>0</v>
      </c>
      <c r="V240" s="19">
        <v>0</v>
      </c>
      <c r="W240" s="19">
        <v>0</v>
      </c>
      <c r="X240" s="19">
        <v>0</v>
      </c>
      <c r="Y240" s="19">
        <v>0</v>
      </c>
      <c r="Z240" s="19">
        <v>0</v>
      </c>
      <c r="AA240" s="19"/>
      <c r="AJ240" s="37" t="s">
        <v>85</v>
      </c>
      <c r="AK240" s="38">
        <v>44986</v>
      </c>
      <c r="AL240" s="39">
        <f t="shared" si="33"/>
        <v>-13500</v>
      </c>
      <c r="AM240" s="39">
        <v>12.2</v>
      </c>
      <c r="AN240" s="40">
        <v>6</v>
      </c>
      <c r="AO240" s="41">
        <f t="shared" si="32"/>
        <v>-6766.7</v>
      </c>
      <c r="AP240" s="42">
        <v>43160</v>
      </c>
      <c r="AR240" s="165"/>
      <c r="AS240" s="165"/>
      <c r="AT240" s="91"/>
      <c r="AU240" s="165"/>
      <c r="AV240" s="165"/>
      <c r="AW240" s="165"/>
      <c r="AX240" s="91"/>
      <c r="AY240" s="165"/>
      <c r="AZ240" s="165"/>
      <c r="BA240" s="165"/>
      <c r="BB240" s="165"/>
      <c r="BC240" s="165"/>
      <c r="BD240" s="165"/>
      <c r="BE240" s="165"/>
      <c r="BF240" s="165"/>
      <c r="BG240" s="165"/>
      <c r="BH240" s="165"/>
      <c r="BI240" s="165"/>
      <c r="BJ240" s="165"/>
      <c r="BK240" s="165"/>
    </row>
    <row r="241" spans="2:63" ht="15">
      <c r="B241" s="19">
        <v>2024</v>
      </c>
      <c r="C241" s="19">
        <v>1505485</v>
      </c>
      <c r="D241" s="19">
        <v>0</v>
      </c>
      <c r="E241" s="19">
        <v>0</v>
      </c>
      <c r="F241" s="19">
        <v>0</v>
      </c>
      <c r="G241" s="19">
        <v>13500</v>
      </c>
      <c r="H241" s="23">
        <v>1491985</v>
      </c>
      <c r="I241" s="118">
        <f t="shared" si="31"/>
        <v>13500</v>
      </c>
      <c r="K241" s="19">
        <v>2024</v>
      </c>
      <c r="L241" s="19">
        <v>0</v>
      </c>
      <c r="M241" s="19">
        <v>76.03</v>
      </c>
      <c r="P241" s="6" t="s">
        <v>17</v>
      </c>
      <c r="Q241" s="16">
        <f t="shared" si="30"/>
        <v>90.5</v>
      </c>
      <c r="R241" s="19">
        <v>0</v>
      </c>
      <c r="S241" s="19">
        <v>0</v>
      </c>
      <c r="T241" s="19">
        <v>0</v>
      </c>
      <c r="U241" s="19">
        <v>0</v>
      </c>
      <c r="V241" s="19">
        <v>0</v>
      </c>
      <c r="W241" s="19">
        <v>0</v>
      </c>
      <c r="X241" s="19">
        <v>0</v>
      </c>
      <c r="Y241" s="19">
        <v>0</v>
      </c>
      <c r="Z241" s="19">
        <v>0</v>
      </c>
      <c r="AA241" s="19"/>
      <c r="AJ241" s="37" t="s">
        <v>85</v>
      </c>
      <c r="AK241" s="38">
        <v>45352</v>
      </c>
      <c r="AL241" s="39">
        <f t="shared" si="33"/>
        <v>1491985</v>
      </c>
      <c r="AM241" s="39">
        <v>12.2</v>
      </c>
      <c r="AN241" s="40">
        <v>7</v>
      </c>
      <c r="AO241" s="41">
        <f t="shared" si="32"/>
        <v>666521.95</v>
      </c>
      <c r="AP241" s="42">
        <v>43160</v>
      </c>
      <c r="AR241" s="165"/>
      <c r="AS241" s="165"/>
      <c r="AT241" s="91"/>
      <c r="AU241" s="165"/>
      <c r="AV241" s="165"/>
      <c r="AW241" s="165"/>
      <c r="AX241" s="91"/>
      <c r="AY241" s="165"/>
      <c r="AZ241" s="165"/>
      <c r="BA241" s="165"/>
      <c r="BB241" s="165"/>
      <c r="BC241" s="165"/>
      <c r="BD241" s="165"/>
      <c r="BE241" s="165"/>
      <c r="BF241" s="165"/>
      <c r="BG241" s="165"/>
      <c r="BH241" s="165"/>
      <c r="BI241" s="165"/>
      <c r="BJ241" s="165"/>
      <c r="BK241" s="165"/>
    </row>
    <row r="242" spans="2:63" ht="15">
      <c r="B242" s="19">
        <v>2025</v>
      </c>
      <c r="C242" s="19">
        <v>569284.5</v>
      </c>
      <c r="D242" s="19">
        <v>0</v>
      </c>
      <c r="E242" s="19">
        <v>0</v>
      </c>
      <c r="F242" s="19">
        <v>0</v>
      </c>
      <c r="G242" s="19">
        <v>13500</v>
      </c>
      <c r="H242" s="23">
        <v>555784.5</v>
      </c>
      <c r="I242" s="118">
        <f t="shared" si="31"/>
        <v>13500</v>
      </c>
      <c r="K242" s="19">
        <v>2025</v>
      </c>
      <c r="L242" s="19">
        <v>0</v>
      </c>
      <c r="M242" s="19">
        <v>28.75</v>
      </c>
      <c r="P242" s="6" t="s">
        <v>10</v>
      </c>
      <c r="Q242" s="16">
        <f t="shared" si="30"/>
        <v>90.5</v>
      </c>
      <c r="R242" s="19">
        <v>0</v>
      </c>
      <c r="S242" s="19">
        <v>0</v>
      </c>
      <c r="T242" s="19">
        <v>0</v>
      </c>
      <c r="U242" s="19">
        <v>0</v>
      </c>
      <c r="V242" s="19">
        <v>0</v>
      </c>
      <c r="W242" s="19">
        <v>0</v>
      </c>
      <c r="X242" s="19">
        <v>0</v>
      </c>
      <c r="Y242" s="19">
        <v>0</v>
      </c>
      <c r="Z242" s="19">
        <v>0</v>
      </c>
      <c r="AA242" s="19"/>
      <c r="AJ242" s="37" t="s">
        <v>85</v>
      </c>
      <c r="AK242" s="38">
        <v>45717</v>
      </c>
      <c r="AL242" s="39">
        <f t="shared" si="33"/>
        <v>555784.5</v>
      </c>
      <c r="AM242" s="39">
        <v>12.2</v>
      </c>
      <c r="AN242" s="40">
        <v>8</v>
      </c>
      <c r="AO242" s="41">
        <f t="shared" si="32"/>
        <v>221290.91</v>
      </c>
      <c r="AP242" s="42">
        <v>43160</v>
      </c>
      <c r="AR242" s="165"/>
      <c r="AS242" s="165"/>
      <c r="AT242" s="91"/>
      <c r="AU242" s="165"/>
      <c r="AV242" s="165"/>
      <c r="AW242" s="165"/>
      <c r="AX242" s="91"/>
      <c r="AY242" s="165"/>
      <c r="AZ242" s="165"/>
      <c r="BA242" s="165"/>
      <c r="BB242" s="165"/>
      <c r="BC242" s="165"/>
      <c r="BD242" s="165"/>
      <c r="BE242" s="165"/>
      <c r="BF242" s="165"/>
      <c r="BG242" s="165"/>
      <c r="BH242" s="165"/>
      <c r="BI242" s="165"/>
      <c r="BJ242" s="165"/>
      <c r="BK242" s="165"/>
    </row>
    <row r="243" spans="2:63" ht="15">
      <c r="B243" s="19">
        <v>2026</v>
      </c>
      <c r="C243" s="19">
        <v>279593</v>
      </c>
      <c r="D243" s="19">
        <v>0</v>
      </c>
      <c r="E243" s="19">
        <v>0</v>
      </c>
      <c r="F243" s="19">
        <v>0</v>
      </c>
      <c r="G243" s="19">
        <v>13500</v>
      </c>
      <c r="H243" s="23">
        <v>266093</v>
      </c>
      <c r="I243" s="118">
        <f t="shared" si="31"/>
        <v>13500</v>
      </c>
      <c r="K243" s="19">
        <v>2026</v>
      </c>
      <c r="L243" s="19">
        <v>0</v>
      </c>
      <c r="M243" s="19">
        <v>14.12</v>
      </c>
      <c r="P243" s="6" t="s">
        <v>7</v>
      </c>
      <c r="Q243" s="16">
        <f t="shared" si="30"/>
        <v>90.5</v>
      </c>
      <c r="R243" s="19">
        <v>16.7266</v>
      </c>
      <c r="S243" s="19">
        <v>6.325</v>
      </c>
      <c r="T243" s="19">
        <v>7328.6334</v>
      </c>
      <c r="U243" s="19">
        <v>3577.833</v>
      </c>
      <c r="V243" s="19">
        <v>0</v>
      </c>
      <c r="W243" s="19">
        <v>0</v>
      </c>
      <c r="X243" s="19">
        <v>7013.767</v>
      </c>
      <c r="Y243" s="19">
        <v>2652.188</v>
      </c>
      <c r="Z243" s="19">
        <v>1302.57</v>
      </c>
      <c r="AA243" s="19"/>
      <c r="AJ243" s="37" t="s">
        <v>85</v>
      </c>
      <c r="AK243" s="38">
        <v>46082</v>
      </c>
      <c r="AL243" s="39">
        <f t="shared" si="33"/>
        <v>266093</v>
      </c>
      <c r="AM243" s="39">
        <v>12.2</v>
      </c>
      <c r="AN243" s="40">
        <v>9</v>
      </c>
      <c r="AO243" s="41">
        <f t="shared" si="32"/>
        <v>94427.34</v>
      </c>
      <c r="AP243" s="42">
        <v>43160</v>
      </c>
      <c r="AR243" s="165"/>
      <c r="AS243" s="165"/>
      <c r="AT243" s="91"/>
      <c r="AU243" s="165"/>
      <c r="AV243" s="165"/>
      <c r="AW243" s="165"/>
      <c r="AX243" s="91"/>
      <c r="AY243" s="165"/>
      <c r="AZ243" s="165"/>
      <c r="BA243" s="165"/>
      <c r="BB243" s="165"/>
      <c r="BC243" s="165"/>
      <c r="BD243" s="165"/>
      <c r="BE243" s="165"/>
      <c r="BF243" s="165"/>
      <c r="BG243" s="165"/>
      <c r="BH243" s="165"/>
      <c r="BI243" s="165"/>
      <c r="BJ243" s="165"/>
      <c r="BK243" s="165"/>
    </row>
    <row r="244" spans="2:63" ht="15">
      <c r="B244" s="19"/>
      <c r="C244" s="19"/>
      <c r="D244" s="19"/>
      <c r="E244" s="19"/>
      <c r="F244" s="19"/>
      <c r="G244" s="19"/>
      <c r="H244" s="19"/>
      <c r="K244" s="19"/>
      <c r="L244" s="19"/>
      <c r="M244" s="2">
        <f>SUM(M235:M243)</f>
        <v>260.76</v>
      </c>
      <c r="P244" s="6" t="s">
        <v>18</v>
      </c>
      <c r="Q244" s="16">
        <f t="shared" si="30"/>
        <v>40.5</v>
      </c>
      <c r="R244" s="19">
        <v>0</v>
      </c>
      <c r="S244" s="19">
        <v>0</v>
      </c>
      <c r="T244" s="19">
        <v>0</v>
      </c>
      <c r="U244" s="19">
        <v>0</v>
      </c>
      <c r="V244" s="19">
        <v>0</v>
      </c>
      <c r="W244" s="19">
        <v>0</v>
      </c>
      <c r="X244" s="19">
        <v>0</v>
      </c>
      <c r="Y244" s="19">
        <v>0</v>
      </c>
      <c r="Z244" s="19">
        <v>0</v>
      </c>
      <c r="AA244" s="19"/>
      <c r="AJ244" s="37" t="s">
        <v>85</v>
      </c>
      <c r="AK244" s="38">
        <v>46447</v>
      </c>
      <c r="AL244" s="39">
        <f t="shared" si="33"/>
        <v>0</v>
      </c>
      <c r="AM244" s="39">
        <v>12.2</v>
      </c>
      <c r="AN244" s="40">
        <v>10</v>
      </c>
      <c r="AO244" s="41">
        <f t="shared" si="32"/>
        <v>0</v>
      </c>
      <c r="AP244" s="42">
        <v>43160</v>
      </c>
      <c r="AR244" s="165"/>
      <c r="AS244" s="165"/>
      <c r="AT244" s="91"/>
      <c r="AU244" s="165"/>
      <c r="AV244" s="165"/>
      <c r="AW244" s="165"/>
      <c r="AX244" s="91"/>
      <c r="AY244" s="165"/>
      <c r="AZ244" s="165"/>
      <c r="BA244" s="165"/>
      <c r="BB244" s="165"/>
      <c r="BC244" s="165"/>
      <c r="BD244" s="165"/>
      <c r="BE244" s="165"/>
      <c r="BF244" s="165"/>
      <c r="BG244" s="165"/>
      <c r="BH244" s="165"/>
      <c r="BI244" s="165"/>
      <c r="BJ244" s="165"/>
      <c r="BK244" s="165"/>
    </row>
    <row r="245" spans="2:63" ht="15">
      <c r="B245" s="6"/>
      <c r="C245" s="6"/>
      <c r="D245" s="6"/>
      <c r="E245" s="6"/>
      <c r="F245" s="6"/>
      <c r="G245" s="6"/>
      <c r="H245" s="6"/>
      <c r="P245" s="6" t="s">
        <v>11</v>
      </c>
      <c r="Q245" s="16">
        <f t="shared" si="30"/>
        <v>40.5</v>
      </c>
      <c r="R245" s="19">
        <v>0</v>
      </c>
      <c r="S245" s="19">
        <v>0</v>
      </c>
      <c r="T245" s="19">
        <v>0</v>
      </c>
      <c r="U245" s="19">
        <v>0</v>
      </c>
      <c r="V245" s="19">
        <v>0</v>
      </c>
      <c r="W245" s="19">
        <v>0</v>
      </c>
      <c r="X245" s="19">
        <v>0</v>
      </c>
      <c r="Y245" s="19">
        <v>0</v>
      </c>
      <c r="Z245" s="19">
        <v>0</v>
      </c>
      <c r="AA245" s="19"/>
      <c r="AJ245" s="37" t="s">
        <v>85</v>
      </c>
      <c r="AK245" s="38">
        <v>46813</v>
      </c>
      <c r="AL245" s="39">
        <f t="shared" si="33"/>
        <v>0</v>
      </c>
      <c r="AM245" s="39">
        <v>12.2</v>
      </c>
      <c r="AN245" s="40">
        <v>11</v>
      </c>
      <c r="AO245" s="41">
        <f t="shared" si="32"/>
        <v>0</v>
      </c>
      <c r="AP245" s="42">
        <v>43160</v>
      </c>
      <c r="AR245" s="165"/>
      <c r="AS245" s="165"/>
      <c r="AT245" s="91"/>
      <c r="AU245" s="165"/>
      <c r="AV245" s="165"/>
      <c r="AW245" s="165"/>
      <c r="AX245" s="91"/>
      <c r="AY245" s="165"/>
      <c r="AZ245" s="165"/>
      <c r="BA245" s="165"/>
      <c r="BB245" s="165"/>
      <c r="BC245" s="165"/>
      <c r="BD245" s="165"/>
      <c r="BE245" s="165"/>
      <c r="BF245" s="165"/>
      <c r="BG245" s="165"/>
      <c r="BH245" s="165"/>
      <c r="BI245" s="165"/>
      <c r="BJ245" s="165"/>
      <c r="BK245" s="165"/>
    </row>
    <row r="246" spans="2:63" ht="15">
      <c r="B246" s="6"/>
      <c r="C246" s="6"/>
      <c r="D246" s="6"/>
      <c r="E246" s="6"/>
      <c r="F246" s="6"/>
      <c r="G246" s="6"/>
      <c r="H246" s="6"/>
      <c r="P246" s="6" t="s">
        <v>8</v>
      </c>
      <c r="Q246" s="16">
        <f t="shared" si="30"/>
        <v>40.5</v>
      </c>
      <c r="R246" s="19">
        <v>2685.38</v>
      </c>
      <c r="S246" s="19">
        <v>1015.45</v>
      </c>
      <c r="T246" s="19">
        <v>33231.9884</v>
      </c>
      <c r="U246" s="19">
        <v>15987.13</v>
      </c>
      <c r="V246" s="19">
        <v>0</v>
      </c>
      <c r="W246" s="19">
        <v>0</v>
      </c>
      <c r="X246" s="19">
        <v>17724.87</v>
      </c>
      <c r="Y246" s="19">
        <v>6702.488</v>
      </c>
      <c r="Z246" s="19">
        <v>3291.796</v>
      </c>
      <c r="AA246" s="19"/>
      <c r="AJ246" s="37" t="s">
        <v>85</v>
      </c>
      <c r="AK246" s="38">
        <v>47178</v>
      </c>
      <c r="AL246" s="39">
        <f t="shared" si="33"/>
        <v>0</v>
      </c>
      <c r="AM246" s="39">
        <v>12.2</v>
      </c>
      <c r="AN246" s="40">
        <v>12</v>
      </c>
      <c r="AO246" s="41">
        <f t="shared" si="32"/>
        <v>0</v>
      </c>
      <c r="AP246" s="42">
        <v>43160</v>
      </c>
      <c r="AR246" s="165"/>
      <c r="AS246" s="165"/>
      <c r="AT246" s="91"/>
      <c r="AU246" s="165"/>
      <c r="AV246" s="165"/>
      <c r="AW246" s="165"/>
      <c r="AX246" s="91"/>
      <c r="AY246" s="165"/>
      <c r="AZ246" s="165"/>
      <c r="BA246" s="165"/>
      <c r="BB246" s="165"/>
      <c r="BC246" s="165"/>
      <c r="BD246" s="165"/>
      <c r="BE246" s="165"/>
      <c r="BF246" s="165"/>
      <c r="BG246" s="165"/>
      <c r="BH246" s="165"/>
      <c r="BI246" s="165"/>
      <c r="BJ246" s="165"/>
      <c r="BK246" s="165"/>
    </row>
    <row r="247" spans="16:63" ht="15">
      <c r="P247" s="6" t="s">
        <v>19</v>
      </c>
      <c r="Q247" s="16">
        <f t="shared" si="30"/>
        <v>18.7</v>
      </c>
      <c r="R247" s="19">
        <v>0</v>
      </c>
      <c r="S247" s="19">
        <v>0</v>
      </c>
      <c r="T247" s="19">
        <v>0</v>
      </c>
      <c r="U247" s="19">
        <v>0</v>
      </c>
      <c r="V247" s="19">
        <v>0</v>
      </c>
      <c r="W247" s="19">
        <v>0</v>
      </c>
      <c r="X247" s="19">
        <v>0</v>
      </c>
      <c r="Y247" s="19">
        <v>0</v>
      </c>
      <c r="Z247" s="19">
        <v>0</v>
      </c>
      <c r="AA247" s="19"/>
      <c r="AJ247" s="37" t="s">
        <v>85</v>
      </c>
      <c r="AK247" s="38">
        <v>47543</v>
      </c>
      <c r="AL247" s="39">
        <f t="shared" si="33"/>
        <v>0</v>
      </c>
      <c r="AM247" s="39">
        <v>12.2</v>
      </c>
      <c r="AN247" s="40">
        <v>13</v>
      </c>
      <c r="AO247" s="41">
        <f t="shared" si="32"/>
        <v>0</v>
      </c>
      <c r="AP247" s="42">
        <v>43160</v>
      </c>
      <c r="AR247" s="165"/>
      <c r="AS247" s="165"/>
      <c r="AT247" s="91"/>
      <c r="AU247" s="165"/>
      <c r="AV247" s="165"/>
      <c r="AW247" s="165"/>
      <c r="AX247" s="91"/>
      <c r="AY247" s="165"/>
      <c r="AZ247" s="165"/>
      <c r="BA247" s="165"/>
      <c r="BB247" s="165"/>
      <c r="BC247" s="165"/>
      <c r="BD247" s="165"/>
      <c r="BE247" s="165"/>
      <c r="BF247" s="165"/>
      <c r="BG247" s="165"/>
      <c r="BH247" s="165"/>
      <c r="BI247" s="165"/>
      <c r="BJ247" s="165"/>
      <c r="BK247" s="165"/>
    </row>
    <row r="248" spans="16:63" ht="15">
      <c r="P248" s="6" t="s">
        <v>12</v>
      </c>
      <c r="Q248" s="16">
        <f t="shared" si="30"/>
        <v>18.7</v>
      </c>
      <c r="R248" s="19">
        <v>0</v>
      </c>
      <c r="S248" s="19">
        <v>0</v>
      </c>
      <c r="T248" s="19">
        <v>0</v>
      </c>
      <c r="U248" s="19">
        <v>0</v>
      </c>
      <c r="V248" s="19">
        <v>0</v>
      </c>
      <c r="W248" s="19">
        <v>0</v>
      </c>
      <c r="X248" s="19">
        <v>0</v>
      </c>
      <c r="Y248" s="19">
        <v>0</v>
      </c>
      <c r="Z248" s="19">
        <v>0</v>
      </c>
      <c r="AA248" s="19"/>
      <c r="AJ248" s="37" t="s">
        <v>85</v>
      </c>
      <c r="AK248" s="38">
        <v>47908</v>
      </c>
      <c r="AL248" s="39">
        <f t="shared" si="33"/>
        <v>0</v>
      </c>
      <c r="AM248" s="39">
        <v>12.2</v>
      </c>
      <c r="AN248" s="40">
        <v>14</v>
      </c>
      <c r="AO248" s="41">
        <f t="shared" si="32"/>
        <v>0</v>
      </c>
      <c r="AP248" s="42">
        <v>43160</v>
      </c>
      <c r="AR248" s="165"/>
      <c r="AS248" s="165"/>
      <c r="AT248" s="91"/>
      <c r="AU248" s="165"/>
      <c r="AV248" s="165"/>
      <c r="AW248" s="165"/>
      <c r="AX248" s="91"/>
      <c r="AY248" s="165"/>
      <c r="AZ248" s="165"/>
      <c r="BA248" s="165"/>
      <c r="BB248" s="165"/>
      <c r="BC248" s="165"/>
      <c r="BD248" s="165"/>
      <c r="BE248" s="165"/>
      <c r="BF248" s="165"/>
      <c r="BG248" s="165"/>
      <c r="BH248" s="165"/>
      <c r="BI248" s="165"/>
      <c r="BJ248" s="165"/>
      <c r="BK248" s="165"/>
    </row>
    <row r="249" spans="16:63" ht="15">
      <c r="P249" s="6" t="s">
        <v>9</v>
      </c>
      <c r="Q249" s="16">
        <f t="shared" si="30"/>
        <v>18.7</v>
      </c>
      <c r="R249" s="19">
        <v>6997.801</v>
      </c>
      <c r="S249" s="19">
        <v>2646.15</v>
      </c>
      <c r="T249" s="19">
        <v>19357.995</v>
      </c>
      <c r="U249" s="19">
        <v>8819.828</v>
      </c>
      <c r="V249" s="19">
        <v>0</v>
      </c>
      <c r="W249" s="19">
        <v>0</v>
      </c>
      <c r="X249" s="19">
        <v>8175.506</v>
      </c>
      <c r="Y249" s="19">
        <v>3091.488</v>
      </c>
      <c r="Z249" s="19">
        <v>1518.324</v>
      </c>
      <c r="AA249" s="19"/>
      <c r="AJ249" s="37" t="s">
        <v>85</v>
      </c>
      <c r="AK249" s="38">
        <v>48274</v>
      </c>
      <c r="AL249" s="39">
        <f t="shared" si="33"/>
        <v>0</v>
      </c>
      <c r="AM249" s="39">
        <v>12.2</v>
      </c>
      <c r="AN249" s="40">
        <v>15</v>
      </c>
      <c r="AO249" s="41">
        <f t="shared" si="32"/>
        <v>0</v>
      </c>
      <c r="AP249" s="42">
        <v>43160</v>
      </c>
      <c r="AR249" s="165"/>
      <c r="AS249" s="165"/>
      <c r="AT249" s="91"/>
      <c r="AU249" s="165"/>
      <c r="AV249" s="165"/>
      <c r="AW249" s="165"/>
      <c r="AX249" s="91"/>
      <c r="AY249" s="165"/>
      <c r="AZ249" s="165"/>
      <c r="BA249" s="165"/>
      <c r="BB249" s="165"/>
      <c r="BC249" s="165"/>
      <c r="BD249" s="165"/>
      <c r="BE249" s="165"/>
      <c r="BF249" s="165"/>
      <c r="BG249" s="165"/>
      <c r="BH249" s="165"/>
      <c r="BI249" s="165"/>
      <c r="BJ249" s="165"/>
      <c r="BK249" s="165"/>
    </row>
    <row r="250" spans="13:63" ht="15">
      <c r="M250" s="46"/>
      <c r="R250" s="2">
        <f aca="true" t="shared" si="34" ref="R250:Z250">SUMPRODUCT($Q$55:$Q$69,R235:R249)</f>
        <v>241130.526</v>
      </c>
      <c r="S250" s="2">
        <f t="shared" si="34"/>
        <v>91181.14249999999</v>
      </c>
      <c r="T250" s="2">
        <f t="shared" si="34"/>
        <v>2371131.3594000004</v>
      </c>
      <c r="U250" s="2">
        <f t="shared" si="34"/>
        <v>1136203.4351000001</v>
      </c>
      <c r="V250" s="2">
        <f t="shared" si="34"/>
        <v>0</v>
      </c>
      <c r="W250" s="2">
        <f t="shared" si="34"/>
        <v>0</v>
      </c>
      <c r="X250" s="2">
        <f t="shared" si="34"/>
        <v>1505485.1107</v>
      </c>
      <c r="Y250" s="2">
        <f t="shared" si="34"/>
        <v>569284.6036</v>
      </c>
      <c r="Z250" s="2">
        <f t="shared" si="34"/>
        <v>279592.98179999995</v>
      </c>
      <c r="AA250" s="2"/>
      <c r="AJ250" s="37" t="s">
        <v>85</v>
      </c>
      <c r="AK250" s="38">
        <v>48639</v>
      </c>
      <c r="AL250" s="39">
        <f t="shared" si="33"/>
        <v>0</v>
      </c>
      <c r="AM250" s="39">
        <v>12.2</v>
      </c>
      <c r="AN250" s="40">
        <v>16</v>
      </c>
      <c r="AO250" s="41">
        <f>ROUND(AL250/(1+AM250%)^AN250,2)</f>
        <v>0</v>
      </c>
      <c r="AP250" s="42">
        <v>43160</v>
      </c>
      <c r="AR250" s="165"/>
      <c r="AS250" s="165"/>
      <c r="AT250" s="91"/>
      <c r="AU250" s="165"/>
      <c r="AV250" s="165"/>
      <c r="AW250" s="165"/>
      <c r="AX250" s="91"/>
      <c r="AY250" s="165"/>
      <c r="AZ250" s="165"/>
      <c r="BA250" s="165"/>
      <c r="BB250" s="165"/>
      <c r="BC250" s="165"/>
      <c r="BD250" s="165"/>
      <c r="BE250" s="165"/>
      <c r="BF250" s="165"/>
      <c r="BG250" s="165"/>
      <c r="BH250" s="165"/>
      <c r="BI250" s="165"/>
      <c r="BJ250" s="165"/>
      <c r="BK250" s="165"/>
    </row>
    <row r="251" spans="1:63" ht="15.75" thickBot="1">
      <c r="A251" s="148"/>
      <c r="B251" s="148"/>
      <c r="C251" s="148"/>
      <c r="D251" s="148"/>
      <c r="E251" s="148"/>
      <c r="F251" s="148"/>
      <c r="G251" s="148"/>
      <c r="H251" s="148"/>
      <c r="I251" s="148"/>
      <c r="J251" s="148"/>
      <c r="K251" s="148"/>
      <c r="L251" s="148"/>
      <c r="M251" s="149"/>
      <c r="N251" s="148"/>
      <c r="O251" s="148"/>
      <c r="P251" s="148"/>
      <c r="AJ251" s="43" t="s">
        <v>85</v>
      </c>
      <c r="AK251" s="38">
        <v>49004</v>
      </c>
      <c r="AL251" s="39">
        <f t="shared" si="33"/>
        <v>0</v>
      </c>
      <c r="AM251" s="39">
        <v>12.2</v>
      </c>
      <c r="AN251" s="40">
        <v>17</v>
      </c>
      <c r="AO251" s="41">
        <f t="shared" si="32"/>
        <v>0</v>
      </c>
      <c r="AP251" s="42">
        <v>43160</v>
      </c>
      <c r="AR251" s="165"/>
      <c r="AS251" s="165"/>
      <c r="AT251" s="91"/>
      <c r="AU251" s="165"/>
      <c r="AV251" s="165"/>
      <c r="AW251" s="165"/>
      <c r="AX251" s="91"/>
      <c r="AY251" s="165"/>
      <c r="AZ251" s="165"/>
      <c r="BA251" s="165"/>
      <c r="BB251" s="165"/>
      <c r="BC251" s="165"/>
      <c r="BD251" s="165"/>
      <c r="BE251" s="165"/>
      <c r="BF251" s="165"/>
      <c r="BG251" s="165"/>
      <c r="BH251" s="165"/>
      <c r="BI251" s="165"/>
      <c r="BJ251" s="165"/>
      <c r="BK251" s="165"/>
    </row>
    <row r="252" spans="13:63" ht="15.75" thickTop="1">
      <c r="M252" s="46"/>
      <c r="AK252" s="38"/>
      <c r="AL252" s="39">
        <f>SUM(AL235:AL251)</f>
        <v>6018509.140000001</v>
      </c>
      <c r="AO252" s="49">
        <f>SUM(AO235:AO251)</f>
        <v>3569217</v>
      </c>
      <c r="AQ252" s="149">
        <f>AO72+AO102+AO132+AO162+AO192+AO222+AO252</f>
        <v>68308608.97</v>
      </c>
      <c r="AR252" s="165"/>
      <c r="AS252" s="165"/>
      <c r="AT252" s="47"/>
      <c r="AU252" s="165"/>
      <c r="AV252" s="165"/>
      <c r="AW252" s="165"/>
      <c r="AX252" s="47"/>
      <c r="AY252" s="165"/>
      <c r="AZ252" s="165"/>
      <c r="BA252" s="165"/>
      <c r="BB252" s="165"/>
      <c r="BC252" s="165"/>
      <c r="BD252" s="165"/>
      <c r="BE252" s="165"/>
      <c r="BF252" s="165"/>
      <c r="BG252" s="165"/>
      <c r="BH252" s="165"/>
      <c r="BI252" s="165"/>
      <c r="BJ252" s="165"/>
      <c r="BK252" s="165"/>
    </row>
    <row r="253" spans="13:63" ht="15">
      <c r="M253" s="46"/>
      <c r="AL253" s="48">
        <f>SUM(H235:H243)</f>
        <v>6018509.140000001</v>
      </c>
      <c r="AR253" s="165"/>
      <c r="AS253" s="165"/>
      <c r="AT253" s="165"/>
      <c r="AU253" s="165"/>
      <c r="AV253" s="165"/>
      <c r="AW253" s="165"/>
      <c r="AX253" s="165"/>
      <c r="AY253" s="165"/>
      <c r="AZ253" s="165"/>
      <c r="BA253" s="165"/>
      <c r="BB253" s="165"/>
      <c r="BC253" s="165"/>
      <c r="BD253" s="165"/>
      <c r="BE253" s="165"/>
      <c r="BF253" s="165"/>
      <c r="BG253" s="165"/>
      <c r="BH253" s="165"/>
      <c r="BI253" s="165"/>
      <c r="BJ253" s="165"/>
      <c r="BK253" s="165"/>
    </row>
    <row r="254" spans="13:63" ht="15">
      <c r="M254" s="46"/>
      <c r="AL254" s="46">
        <f>AL252-AL253</f>
        <v>0</v>
      </c>
      <c r="AO254" s="46">
        <f>D47</f>
        <v>3569216.991095567</v>
      </c>
      <c r="AQ254" s="149">
        <f>AO74+AO104+AO134+AO164+AO194+AO224+AO254</f>
        <v>68308608.97098607</v>
      </c>
      <c r="AR254" s="165"/>
      <c r="AS254" s="165"/>
      <c r="AT254" s="47"/>
      <c r="AU254" s="165"/>
      <c r="AV254" s="47"/>
      <c r="AW254" s="165"/>
      <c r="AX254" s="165"/>
      <c r="AY254" s="47"/>
      <c r="AZ254" s="47"/>
      <c r="BA254" s="165"/>
      <c r="BB254" s="165"/>
      <c r="BC254" s="165"/>
      <c r="BD254" s="165"/>
      <c r="BE254" s="165"/>
      <c r="BF254" s="165"/>
      <c r="BG254" s="165"/>
      <c r="BH254" s="165"/>
      <c r="BI254" s="165"/>
      <c r="BJ254" s="165"/>
      <c r="BK254" s="165"/>
    </row>
    <row r="255" spans="13:63" ht="15">
      <c r="M255" s="46"/>
      <c r="AQ255" s="149">
        <f>AQ252-AQ254</f>
        <v>-0.0009860694408416748</v>
      </c>
      <c r="AR255" s="165"/>
      <c r="AS255" s="165"/>
      <c r="AT255" s="165"/>
      <c r="AU255" s="165"/>
      <c r="AV255" s="165"/>
      <c r="AW255" s="165"/>
      <c r="AX255" s="165"/>
      <c r="AY255" s="165"/>
      <c r="AZ255" s="165"/>
      <c r="BA255" s="165"/>
      <c r="BB255" s="165"/>
      <c r="BC255" s="165"/>
      <c r="BD255" s="165"/>
      <c r="BE255" s="165"/>
      <c r="BF255" s="165"/>
      <c r="BG255" s="165"/>
      <c r="BH255" s="165"/>
      <c r="BI255" s="165"/>
      <c r="BJ255" s="165"/>
      <c r="BK255" s="165"/>
    </row>
    <row r="256" spans="13:63" ht="15">
      <c r="M256" s="46"/>
      <c r="AR256" s="165"/>
      <c r="AS256" s="165"/>
      <c r="AT256" s="165"/>
      <c r="AU256" s="165"/>
      <c r="AV256" s="165"/>
      <c r="AW256" s="165"/>
      <c r="AX256" s="165"/>
      <c r="AY256" s="165"/>
      <c r="AZ256" s="165"/>
      <c r="BA256" s="165"/>
      <c r="BB256" s="165"/>
      <c r="BC256" s="165"/>
      <c r="BD256" s="165"/>
      <c r="BE256" s="165"/>
      <c r="BF256" s="165"/>
      <c r="BG256" s="165"/>
      <c r="BH256" s="165"/>
      <c r="BI256" s="165"/>
      <c r="BJ256" s="165"/>
      <c r="BK256" s="165"/>
    </row>
    <row r="257" spans="4:63" ht="15">
      <c r="D257" s="46"/>
      <c r="E257" s="46"/>
      <c r="F257" s="46"/>
      <c r="G257" s="46"/>
      <c r="H257" s="46"/>
      <c r="I257" s="46"/>
      <c r="J257" s="46"/>
      <c r="AL257" s="167"/>
      <c r="AM257" s="166"/>
      <c r="AN257" s="167"/>
      <c r="AO257" s="166"/>
      <c r="AP257" s="167"/>
      <c r="AQ257" s="207"/>
      <c r="AR257" s="165"/>
      <c r="AS257" s="91"/>
      <c r="AT257" s="165"/>
      <c r="AU257" s="165"/>
      <c r="AV257" s="165"/>
      <c r="AW257" s="165"/>
      <c r="AX257" s="165"/>
      <c r="AY257" s="165"/>
      <c r="AZ257" s="165"/>
      <c r="BA257" s="165"/>
      <c r="BB257" s="165"/>
      <c r="BC257" s="165"/>
      <c r="BD257" s="165"/>
      <c r="BE257" s="165"/>
      <c r="BF257" s="165"/>
      <c r="BG257" s="165"/>
      <c r="BH257" s="165"/>
      <c r="BI257" s="165"/>
      <c r="BJ257" s="165"/>
      <c r="BK257" s="165"/>
    </row>
    <row r="258" spans="3:63" ht="15">
      <c r="C258" s="59">
        <f>SUM(C55:C245)</f>
        <v>172717469.03000003</v>
      </c>
      <c r="D258" s="59">
        <f>SUM(D55:D245)</f>
        <v>441371.9199999999</v>
      </c>
      <c r="E258" s="46"/>
      <c r="F258" s="46"/>
      <c r="G258" s="59">
        <f>SUM(G55:G245)</f>
        <v>9090500</v>
      </c>
      <c r="H258" s="59">
        <f>SUM(H55:H245)</f>
        <v>163185597.11</v>
      </c>
      <c r="I258" s="59">
        <f>SUM(I55:I243)</f>
        <v>9531871.92</v>
      </c>
      <c r="J258" s="46"/>
      <c r="AL258" s="166"/>
      <c r="AM258" s="166"/>
      <c r="AN258" s="167"/>
      <c r="AO258" s="167"/>
      <c r="AP258" s="167"/>
      <c r="AQ258" s="207"/>
      <c r="AR258" s="165"/>
      <c r="AS258" s="91"/>
      <c r="AT258" s="165"/>
      <c r="AU258" s="165"/>
      <c r="AV258" s="165"/>
      <c r="AW258" s="165"/>
      <c r="AX258" s="165"/>
      <c r="AY258" s="165"/>
      <c r="AZ258" s="165"/>
      <c r="BA258" s="165"/>
      <c r="BB258" s="165"/>
      <c r="BC258" s="165"/>
      <c r="BD258" s="165"/>
      <c r="BE258" s="165"/>
      <c r="BF258" s="165"/>
      <c r="BG258" s="165"/>
      <c r="BH258" s="165"/>
      <c r="BI258" s="165"/>
      <c r="BJ258" s="165"/>
      <c r="BK258" s="165"/>
    </row>
    <row r="259" spans="3:63" ht="15.75" thickBot="1">
      <c r="C259" s="46"/>
      <c r="D259" s="46"/>
      <c r="E259" s="46"/>
      <c r="F259" s="46"/>
      <c r="G259" s="46"/>
      <c r="H259" s="46"/>
      <c r="I259" s="46"/>
      <c r="J259" s="46"/>
      <c r="AL259" s="166"/>
      <c r="AM259" s="166"/>
      <c r="AN259" s="167"/>
      <c r="AO259" s="167"/>
      <c r="AP259" s="167"/>
      <c r="AQ259" s="207"/>
      <c r="AR259" s="165"/>
      <c r="AS259" s="91"/>
      <c r="AT259" s="165"/>
      <c r="AU259" s="165"/>
      <c r="AV259" s="165"/>
      <c r="AW259" s="165"/>
      <c r="AX259" s="165"/>
      <c r="AY259" s="165"/>
      <c r="AZ259" s="165"/>
      <c r="BA259" s="165"/>
      <c r="BB259" s="165"/>
      <c r="BC259" s="165"/>
      <c r="BD259" s="165"/>
      <c r="BE259" s="165"/>
      <c r="BF259" s="165"/>
      <c r="BG259" s="165"/>
      <c r="BH259" s="165"/>
      <c r="BI259" s="165"/>
      <c r="BJ259" s="165"/>
      <c r="BK259" s="165"/>
    </row>
    <row r="260" spans="1:63" ht="15.75" thickBot="1">
      <c r="A260" s="64" t="s">
        <v>89</v>
      </c>
      <c r="B260" s="74" t="s">
        <v>74</v>
      </c>
      <c r="C260" s="96" t="s">
        <v>204</v>
      </c>
      <c r="D260" s="96" t="s">
        <v>51</v>
      </c>
      <c r="E260" s="96"/>
      <c r="F260" s="96"/>
      <c r="G260" s="96" t="s">
        <v>205</v>
      </c>
      <c r="H260" s="96" t="s">
        <v>55</v>
      </c>
      <c r="I260" s="46"/>
      <c r="J260" s="96" t="s">
        <v>206</v>
      </c>
      <c r="K260" s="46" t="s">
        <v>241</v>
      </c>
      <c r="L260" s="59"/>
      <c r="AL260" s="166"/>
      <c r="AM260" s="166"/>
      <c r="AN260" s="167"/>
      <c r="AO260" s="167"/>
      <c r="AP260" s="167"/>
      <c r="AQ260" s="207"/>
      <c r="AR260" s="165"/>
      <c r="AS260" s="91"/>
      <c r="AT260" s="165"/>
      <c r="AU260" s="165"/>
      <c r="AV260" s="165"/>
      <c r="AW260" s="165"/>
      <c r="AX260" s="165"/>
      <c r="AY260" s="165"/>
      <c r="AZ260" s="165"/>
      <c r="BA260" s="165"/>
      <c r="BB260" s="165"/>
      <c r="BC260" s="165"/>
      <c r="BD260" s="165"/>
      <c r="BE260" s="165"/>
      <c r="BF260" s="165"/>
      <c r="BG260" s="165"/>
      <c r="BH260" s="165"/>
      <c r="BI260" s="165"/>
      <c r="BJ260" s="165"/>
      <c r="BK260" s="165"/>
    </row>
    <row r="261" spans="1:63" ht="15.75" thickBot="1">
      <c r="A261" s="64" t="s">
        <v>91</v>
      </c>
      <c r="B261" s="74">
        <v>1</v>
      </c>
      <c r="C261" s="96">
        <f>SUM(C55:C68)</f>
        <v>20954717.180000003</v>
      </c>
      <c r="D261" s="96">
        <f>SUM(D55:D68)</f>
        <v>40732.86</v>
      </c>
      <c r="E261" s="96"/>
      <c r="F261" s="96"/>
      <c r="G261" s="96">
        <f>SUM(G55:G68)</f>
        <v>945000</v>
      </c>
      <c r="H261" s="96">
        <f>SUM(H55:H68)</f>
        <v>19968984.32</v>
      </c>
      <c r="I261" s="59">
        <f>C261-D261-G261-H261</f>
        <v>0</v>
      </c>
      <c r="J261" s="96">
        <f>D261+G261</f>
        <v>985732.86</v>
      </c>
      <c r="K261" s="46">
        <f>'Custos-Ano'!U92</f>
        <v>40732.86</v>
      </c>
      <c r="L261" s="59">
        <f>D261-K261</f>
        <v>0</v>
      </c>
      <c r="AL261" s="166"/>
      <c r="AM261" s="166"/>
      <c r="AN261" s="167"/>
      <c r="AO261" s="167"/>
      <c r="AP261" s="167"/>
      <c r="AQ261" s="207"/>
      <c r="AR261" s="165"/>
      <c r="AS261" s="91"/>
      <c r="AT261" s="165"/>
      <c r="AU261" s="165"/>
      <c r="AV261" s="165"/>
      <c r="AW261" s="165"/>
      <c r="AX261" s="165"/>
      <c r="AY261" s="165"/>
      <c r="AZ261" s="165"/>
      <c r="BA261" s="165"/>
      <c r="BB261" s="165"/>
      <c r="BC261" s="165"/>
      <c r="BD261" s="165"/>
      <c r="BE261" s="165"/>
      <c r="BF261" s="165"/>
      <c r="BG261" s="165"/>
      <c r="BH261" s="165"/>
      <c r="BI261" s="165"/>
      <c r="BJ261" s="165"/>
      <c r="BK261" s="165"/>
    </row>
    <row r="262" spans="1:63" ht="15.75" thickBot="1">
      <c r="A262" s="64" t="s">
        <v>93</v>
      </c>
      <c r="B262" s="74">
        <v>2</v>
      </c>
      <c r="C262" s="96">
        <f>SUM(C85:C101)</f>
        <v>39787326.2</v>
      </c>
      <c r="D262" s="96">
        <f>SUM(D85:D101)</f>
        <v>223600.40000000002</v>
      </c>
      <c r="E262" s="96"/>
      <c r="F262" s="96"/>
      <c r="G262" s="96">
        <f>SUM(G85:G101)</f>
        <v>2310000</v>
      </c>
      <c r="H262" s="96">
        <f>SUM(H85:H101)</f>
        <v>37253725.8</v>
      </c>
      <c r="I262" s="59">
        <f aca="true" t="shared" si="35" ref="I262:I267">C262-D262-G262-H262</f>
        <v>0</v>
      </c>
      <c r="J262" s="96">
        <f aca="true" t="shared" si="36" ref="J262:J267">D262+G262</f>
        <v>2533600.4</v>
      </c>
      <c r="K262" s="46">
        <f>'Custos-Ano'!U93</f>
        <v>223600.43</v>
      </c>
      <c r="L262" s="59">
        <f aca="true" t="shared" si="37" ref="L262:L267">D262-K262</f>
        <v>-0.029999999969732016</v>
      </c>
      <c r="AL262" s="166"/>
      <c r="AM262" s="166"/>
      <c r="AN262" s="167"/>
      <c r="AO262" s="167"/>
      <c r="AP262" s="167"/>
      <c r="AQ262" s="207"/>
      <c r="AR262" s="165"/>
      <c r="AS262" s="91"/>
      <c r="AT262" s="165"/>
      <c r="AU262" s="165"/>
      <c r="AV262" s="165"/>
      <c r="AW262" s="165"/>
      <c r="AX262" s="165"/>
      <c r="AY262" s="165"/>
      <c r="AZ262" s="165"/>
      <c r="BA262" s="165"/>
      <c r="BB262" s="165"/>
      <c r="BC262" s="165"/>
      <c r="BD262" s="165"/>
      <c r="BE262" s="165"/>
      <c r="BF262" s="165"/>
      <c r="BG262" s="165"/>
      <c r="BH262" s="165"/>
      <c r="BI262" s="165"/>
      <c r="BJ262" s="165"/>
      <c r="BK262" s="165"/>
    </row>
    <row r="263" spans="1:63" ht="15.75" thickBot="1">
      <c r="A263" s="64" t="s">
        <v>94</v>
      </c>
      <c r="B263" s="74">
        <v>3</v>
      </c>
      <c r="C263" s="96">
        <f>SUM(C115:C126)</f>
        <v>16194503.629999999</v>
      </c>
      <c r="D263" s="96">
        <f>SUM(D115:D126)</f>
        <v>0</v>
      </c>
      <c r="E263" s="96"/>
      <c r="F263" s="96"/>
      <c r="G263" s="96">
        <f>SUM(G115:G126)</f>
        <v>630000</v>
      </c>
      <c r="H263" s="96">
        <f>SUM(H115:H126)</f>
        <v>15564503.629999999</v>
      </c>
      <c r="I263" s="59">
        <f t="shared" si="35"/>
        <v>0</v>
      </c>
      <c r="J263" s="96">
        <f t="shared" si="36"/>
        <v>630000</v>
      </c>
      <c r="K263" s="46">
        <f>'Custos-Ano'!U94</f>
        <v>0</v>
      </c>
      <c r="L263" s="59">
        <f t="shared" si="37"/>
        <v>0</v>
      </c>
      <c r="AL263" s="166"/>
      <c r="AM263" s="166"/>
      <c r="AN263" s="167"/>
      <c r="AO263" s="167"/>
      <c r="AP263" s="167"/>
      <c r="AQ263" s="207"/>
      <c r="AR263" s="165"/>
      <c r="AS263" s="91"/>
      <c r="AT263" s="165"/>
      <c r="AU263" s="165"/>
      <c r="AV263" s="165"/>
      <c r="AW263" s="165"/>
      <c r="AX263" s="165"/>
      <c r="AY263" s="165"/>
      <c r="AZ263" s="165"/>
      <c r="BA263" s="165"/>
      <c r="BB263" s="165"/>
      <c r="BC263" s="165"/>
      <c r="BD263" s="165"/>
      <c r="BE263" s="165"/>
      <c r="BF263" s="165"/>
      <c r="BG263" s="165"/>
      <c r="BH263" s="165"/>
      <c r="BI263" s="165"/>
      <c r="BJ263" s="165"/>
      <c r="BK263" s="165"/>
    </row>
    <row r="264" spans="1:63" ht="15.75" thickBot="1">
      <c r="A264" s="64" t="s">
        <v>96</v>
      </c>
      <c r="B264" s="74">
        <v>4</v>
      </c>
      <c r="C264" s="96">
        <f>SUM(C145:C161)</f>
        <v>68089784.3</v>
      </c>
      <c r="D264" s="96">
        <f>SUM(D145:D161)</f>
        <v>155126.46</v>
      </c>
      <c r="E264" s="96"/>
      <c r="F264" s="96"/>
      <c r="G264" s="96">
        <f>SUM(G145:G161)</f>
        <v>3775000</v>
      </c>
      <c r="H264" s="96">
        <f>SUM(H145:H161)</f>
        <v>64159657.84</v>
      </c>
      <c r="I264" s="59">
        <f t="shared" si="35"/>
        <v>0</v>
      </c>
      <c r="J264" s="96">
        <f t="shared" si="36"/>
        <v>3930126.46</v>
      </c>
      <c r="K264" s="46">
        <f>'Custos-Ano'!U95</f>
        <v>155126.46000000002</v>
      </c>
      <c r="L264" s="59">
        <f t="shared" si="37"/>
        <v>0</v>
      </c>
      <c r="AL264" s="166"/>
      <c r="AM264" s="166"/>
      <c r="AN264" s="167"/>
      <c r="AO264" s="167"/>
      <c r="AP264" s="167"/>
      <c r="AQ264" s="207"/>
      <c r="AR264" s="165"/>
      <c r="AS264" s="91"/>
      <c r="AT264" s="165"/>
      <c r="AU264" s="165"/>
      <c r="AV264" s="165"/>
      <c r="AW264" s="165"/>
      <c r="AX264" s="165"/>
      <c r="AY264" s="165"/>
      <c r="AZ264" s="165"/>
      <c r="BA264" s="165"/>
      <c r="BB264" s="165"/>
      <c r="BC264" s="165"/>
      <c r="BD264" s="165"/>
      <c r="BE264" s="165"/>
      <c r="BF264" s="165"/>
      <c r="BG264" s="165"/>
      <c r="BH264" s="165"/>
      <c r="BI264" s="165"/>
      <c r="BJ264" s="165"/>
      <c r="BK264" s="165"/>
    </row>
    <row r="265" spans="1:63" ht="15.75" thickBot="1">
      <c r="A265" s="64" t="s">
        <v>97</v>
      </c>
      <c r="B265" s="74">
        <v>5</v>
      </c>
      <c r="C265" s="96">
        <f>SUM(C175:C183)</f>
        <v>3334077.57</v>
      </c>
      <c r="D265" s="96">
        <f>SUM(D175:D183)</f>
        <v>0</v>
      </c>
      <c r="E265" s="96"/>
      <c r="F265" s="96"/>
      <c r="G265" s="96">
        <f>SUM(G175:G183)</f>
        <v>135000</v>
      </c>
      <c r="H265" s="96">
        <f>SUM(H175:H183)</f>
        <v>3199077.57</v>
      </c>
      <c r="I265" s="59">
        <f t="shared" si="35"/>
        <v>0</v>
      </c>
      <c r="J265" s="96">
        <f t="shared" si="36"/>
        <v>135000</v>
      </c>
      <c r="K265" s="46">
        <f>'Custos-Ano'!U96</f>
        <v>0</v>
      </c>
      <c r="L265" s="59">
        <f t="shared" si="37"/>
        <v>0</v>
      </c>
      <c r="AL265" s="166"/>
      <c r="AM265" s="166"/>
      <c r="AN265" s="167"/>
      <c r="AO265" s="167"/>
      <c r="AP265" s="167"/>
      <c r="AQ265" s="207"/>
      <c r="AR265" s="165"/>
      <c r="AS265" s="91"/>
      <c r="AT265" s="165"/>
      <c r="AU265" s="165"/>
      <c r="AV265" s="165"/>
      <c r="AW265" s="165"/>
      <c r="AX265" s="165"/>
      <c r="AY265" s="165"/>
      <c r="AZ265" s="165"/>
      <c r="BA265" s="165"/>
      <c r="BB265" s="165"/>
      <c r="BC265" s="165"/>
      <c r="BD265" s="165"/>
      <c r="BE265" s="165"/>
      <c r="BF265" s="165"/>
      <c r="BG265" s="165"/>
      <c r="BH265" s="165"/>
      <c r="BI265" s="165"/>
      <c r="BJ265" s="165"/>
      <c r="BK265" s="165"/>
    </row>
    <row r="266" spans="1:63" ht="15.75" thickBot="1">
      <c r="A266" s="64" t="s">
        <v>99</v>
      </c>
      <c r="B266" s="74">
        <v>7</v>
      </c>
      <c r="C266" s="96">
        <f>SUM(C205:C218)</f>
        <v>18163051.01</v>
      </c>
      <c r="D266" s="96">
        <f>SUM(D205:D218)</f>
        <v>21912.2</v>
      </c>
      <c r="E266" s="96"/>
      <c r="F266" s="96"/>
      <c r="G266" s="96">
        <f>SUM(G205:G218)</f>
        <v>1120000</v>
      </c>
      <c r="H266" s="96">
        <f>SUM(H205:H218)</f>
        <v>17021138.81</v>
      </c>
      <c r="I266" s="59">
        <f t="shared" si="35"/>
        <v>0</v>
      </c>
      <c r="J266" s="96">
        <f t="shared" si="36"/>
        <v>1141912.2</v>
      </c>
      <c r="K266" s="46">
        <f>'Custos-Ano'!U97</f>
        <v>21912.2</v>
      </c>
      <c r="L266" s="59">
        <f t="shared" si="37"/>
        <v>0</v>
      </c>
      <c r="AL266" s="166"/>
      <c r="AM266" s="166"/>
      <c r="AN266" s="167"/>
      <c r="AO266" s="167"/>
      <c r="AP266" s="167"/>
      <c r="AQ266" s="207"/>
      <c r="AR266" s="165"/>
      <c r="AS266" s="91"/>
      <c r="AT266" s="165"/>
      <c r="AU266" s="165"/>
      <c r="AV266" s="165"/>
      <c r="AW266" s="165"/>
      <c r="AX266" s="165"/>
      <c r="AY266" s="165"/>
      <c r="AZ266" s="165"/>
      <c r="BA266" s="165"/>
      <c r="BB266" s="165"/>
      <c r="BC266" s="165"/>
      <c r="BD266" s="165"/>
      <c r="BE266" s="165"/>
      <c r="BF266" s="165"/>
      <c r="BG266" s="165"/>
      <c r="BH266" s="165"/>
      <c r="BI266" s="165"/>
      <c r="BJ266" s="165"/>
      <c r="BK266" s="165"/>
    </row>
    <row r="267" spans="1:63" ht="15.75" thickBot="1">
      <c r="A267" s="64" t="s">
        <v>101</v>
      </c>
      <c r="B267" s="74">
        <v>12</v>
      </c>
      <c r="C267" s="96">
        <f>SUM(C235:C243)</f>
        <v>6194009.140000001</v>
      </c>
      <c r="D267" s="96">
        <f>SUM(D235:D243)</f>
        <v>0</v>
      </c>
      <c r="E267" s="96"/>
      <c r="F267" s="96"/>
      <c r="G267" s="96">
        <f>SUM(G235:G243)</f>
        <v>175500</v>
      </c>
      <c r="H267" s="96">
        <f>SUM(H235:H243)</f>
        <v>6018509.140000001</v>
      </c>
      <c r="I267" s="59">
        <f t="shared" si="35"/>
        <v>0</v>
      </c>
      <c r="J267" s="96">
        <f t="shared" si="36"/>
        <v>175500</v>
      </c>
      <c r="K267" s="46">
        <f>'Custos-Ano'!U98</f>
        <v>0</v>
      </c>
      <c r="L267" s="59">
        <f t="shared" si="37"/>
        <v>0</v>
      </c>
      <c r="AL267" s="166"/>
      <c r="AM267" s="166"/>
      <c r="AN267" s="167"/>
      <c r="AO267" s="167"/>
      <c r="AP267" s="167"/>
      <c r="AQ267" s="207"/>
      <c r="AR267" s="165"/>
      <c r="AS267" s="91"/>
      <c r="AT267" s="165"/>
      <c r="AU267" s="165"/>
      <c r="AV267" s="165"/>
      <c r="AW267" s="165"/>
      <c r="AX267" s="165"/>
      <c r="AY267" s="165"/>
      <c r="AZ267" s="165"/>
      <c r="BA267" s="165"/>
      <c r="BB267" s="165"/>
      <c r="BC267" s="165"/>
      <c r="BD267" s="165"/>
      <c r="BE267" s="165"/>
      <c r="BF267" s="165"/>
      <c r="BG267" s="165"/>
      <c r="BH267" s="165"/>
      <c r="BI267" s="165"/>
      <c r="BJ267" s="165"/>
      <c r="BK267" s="165"/>
    </row>
    <row r="268" spans="1:63" ht="15.75" thickBot="1">
      <c r="A268" s="66" t="s">
        <v>160</v>
      </c>
      <c r="B268" s="74"/>
      <c r="C268" s="96">
        <f>SUM(C261:C267)</f>
        <v>172717469.02999997</v>
      </c>
      <c r="D268" s="96">
        <f>SUM(D261:D267)</f>
        <v>441371.92</v>
      </c>
      <c r="E268" s="96"/>
      <c r="F268" s="96"/>
      <c r="G268" s="96">
        <f aca="true" t="shared" si="38" ref="G268:L268">SUM(G261:G267)</f>
        <v>9090500</v>
      </c>
      <c r="H268" s="96">
        <f t="shared" si="38"/>
        <v>163185597.11</v>
      </c>
      <c r="I268" s="59">
        <f t="shared" si="38"/>
        <v>0</v>
      </c>
      <c r="J268" s="96">
        <f t="shared" si="38"/>
        <v>9531871.92</v>
      </c>
      <c r="K268" s="46">
        <f>'Custos-Ano'!U99</f>
        <v>441371.95</v>
      </c>
      <c r="L268" s="59">
        <f t="shared" si="38"/>
        <v>-0.029999999969732016</v>
      </c>
      <c r="AL268" s="166"/>
      <c r="AM268" s="166"/>
      <c r="AN268" s="167"/>
      <c r="AO268" s="167"/>
      <c r="AP268" s="167"/>
      <c r="AQ268" s="207"/>
      <c r="AR268" s="165"/>
      <c r="AS268" s="91"/>
      <c r="AT268" s="165"/>
      <c r="AU268" s="165"/>
      <c r="AV268" s="165"/>
      <c r="AW268" s="165"/>
      <c r="AX268" s="165"/>
      <c r="AY268" s="165"/>
      <c r="AZ268" s="165"/>
      <c r="BA268" s="165"/>
      <c r="BB268" s="165"/>
      <c r="BC268" s="165"/>
      <c r="BD268" s="165"/>
      <c r="BE268" s="165"/>
      <c r="BF268" s="165"/>
      <c r="BG268" s="165"/>
      <c r="BH268" s="165"/>
      <c r="BI268" s="165"/>
      <c r="BJ268" s="165"/>
      <c r="BK268" s="165"/>
    </row>
    <row r="269" spans="3:63" ht="15.75" thickBot="1">
      <c r="C269" s="116">
        <f>C258-C268</f>
        <v>0</v>
      </c>
      <c r="D269" s="116">
        <f>D258-D268</f>
        <v>0</v>
      </c>
      <c r="E269" s="96"/>
      <c r="F269" s="96"/>
      <c r="G269" s="116">
        <f>G258-G268</f>
        <v>0</v>
      </c>
      <c r="H269" s="116">
        <f>H258-H268</f>
        <v>0</v>
      </c>
      <c r="I269" s="46"/>
      <c r="J269" s="46">
        <f>SUM(I55:I243)-J268</f>
        <v>0</v>
      </c>
      <c r="K269" s="46"/>
      <c r="L269" s="46"/>
      <c r="AL269" s="166"/>
      <c r="AM269" s="166"/>
      <c r="AN269" s="167"/>
      <c r="AO269" s="208"/>
      <c r="AP269" s="167"/>
      <c r="AQ269" s="207"/>
      <c r="AR269" s="165"/>
      <c r="AS269" s="91"/>
      <c r="AT269" s="165"/>
      <c r="AU269" s="165"/>
      <c r="AV269" s="165"/>
      <c r="AW269" s="165"/>
      <c r="AX269" s="165"/>
      <c r="AY269" s="165"/>
      <c r="AZ269" s="165"/>
      <c r="BA269" s="165"/>
      <c r="BB269" s="165"/>
      <c r="BC269" s="165"/>
      <c r="BD269" s="165"/>
      <c r="BE269" s="165"/>
      <c r="BF269" s="165"/>
      <c r="BG269" s="165"/>
      <c r="BH269" s="165"/>
      <c r="BI269" s="165"/>
      <c r="BJ269" s="165"/>
      <c r="BK269" s="165"/>
    </row>
    <row r="270" spans="4:63" ht="15">
      <c r="D270" s="46"/>
      <c r="E270" s="46"/>
      <c r="F270" s="46"/>
      <c r="G270" s="46"/>
      <c r="H270" s="46"/>
      <c r="I270" s="46"/>
      <c r="J270" s="46"/>
      <c r="K270" s="59">
        <f>D268-K268</f>
        <v>-0.030000000027939677</v>
      </c>
      <c r="AL270" s="166"/>
      <c r="AM270" s="166"/>
      <c r="AN270" s="167"/>
      <c r="AO270" s="208"/>
      <c r="AP270" s="167"/>
      <c r="AQ270" s="207"/>
      <c r="AR270" s="165"/>
      <c r="AS270" s="91"/>
      <c r="AT270" s="165"/>
      <c r="AU270" s="165"/>
      <c r="AV270" s="165"/>
      <c r="AW270" s="165"/>
      <c r="AX270" s="165"/>
      <c r="AY270" s="165"/>
      <c r="AZ270" s="165"/>
      <c r="BA270" s="165"/>
      <c r="BB270" s="165"/>
      <c r="BC270" s="165"/>
      <c r="BD270" s="165"/>
      <c r="BE270" s="165"/>
      <c r="BF270" s="165"/>
      <c r="BG270" s="165"/>
      <c r="BH270" s="165"/>
      <c r="BI270" s="165"/>
      <c r="BJ270" s="165"/>
      <c r="BK270" s="165"/>
    </row>
    <row r="271" spans="38:63" ht="15">
      <c r="AL271" s="166"/>
      <c r="AM271" s="166"/>
      <c r="AN271" s="167"/>
      <c r="AO271" s="208"/>
      <c r="AP271" s="167"/>
      <c r="AQ271" s="207"/>
      <c r="AR271" s="165"/>
      <c r="AS271" s="91"/>
      <c r="AT271" s="165"/>
      <c r="AU271" s="165"/>
      <c r="AV271" s="165"/>
      <c r="AW271" s="165"/>
      <c r="AX271" s="165"/>
      <c r="AY271" s="165"/>
      <c r="AZ271" s="165"/>
      <c r="BA271" s="165"/>
      <c r="BB271" s="165"/>
      <c r="BC271" s="165"/>
      <c r="BD271" s="165"/>
      <c r="BE271" s="165"/>
      <c r="BF271" s="165"/>
      <c r="BG271" s="165"/>
      <c r="BH271" s="165"/>
      <c r="BI271" s="165"/>
      <c r="BJ271" s="165"/>
      <c r="BK271" s="165"/>
    </row>
    <row r="272" spans="38:63" ht="15">
      <c r="AL272" s="166"/>
      <c r="AM272" s="166"/>
      <c r="AN272" s="167"/>
      <c r="AO272" s="208"/>
      <c r="AP272" s="167"/>
      <c r="AQ272" s="207"/>
      <c r="AR272" s="165"/>
      <c r="AS272" s="91"/>
      <c r="AT272" s="165"/>
      <c r="AU272" s="165"/>
      <c r="AV272" s="165"/>
      <c r="AW272" s="165"/>
      <c r="AX272" s="165"/>
      <c r="AY272" s="165"/>
      <c r="AZ272" s="165"/>
      <c r="BA272" s="165"/>
      <c r="BB272" s="165"/>
      <c r="BC272" s="165"/>
      <c r="BD272" s="165"/>
      <c r="BE272" s="165"/>
      <c r="BF272" s="165"/>
      <c r="BG272" s="165"/>
      <c r="BH272" s="165"/>
      <c r="BI272" s="165"/>
      <c r="BJ272" s="165"/>
      <c r="BK272" s="165"/>
    </row>
    <row r="273" spans="38:63" ht="15">
      <c r="AL273" s="166"/>
      <c r="AM273" s="166"/>
      <c r="AN273" s="167"/>
      <c r="AO273" s="208"/>
      <c r="AP273" s="167"/>
      <c r="AQ273" s="207"/>
      <c r="AR273" s="165"/>
      <c r="AS273" s="91"/>
      <c r="AT273" s="165"/>
      <c r="AU273" s="165"/>
      <c r="AV273" s="165"/>
      <c r="AW273" s="165"/>
      <c r="AX273" s="165"/>
      <c r="AY273" s="165"/>
      <c r="AZ273" s="165"/>
      <c r="BA273" s="165"/>
      <c r="BB273" s="165"/>
      <c r="BC273" s="165"/>
      <c r="BD273" s="165"/>
      <c r="BE273" s="165"/>
      <c r="BF273" s="165"/>
      <c r="BG273" s="165"/>
      <c r="BH273" s="165"/>
      <c r="BI273" s="165"/>
      <c r="BJ273" s="165"/>
      <c r="BK273" s="165"/>
    </row>
    <row r="274" spans="38:63" ht="15">
      <c r="AL274" s="166"/>
      <c r="AM274" s="166"/>
      <c r="AN274" s="167"/>
      <c r="AO274" s="208"/>
      <c r="AP274" s="167"/>
      <c r="AQ274" s="207"/>
      <c r="AR274" s="165"/>
      <c r="AS274" s="91"/>
      <c r="AT274" s="165"/>
      <c r="AU274" s="165"/>
      <c r="AV274" s="165"/>
      <c r="AW274" s="165"/>
      <c r="AX274" s="165"/>
      <c r="AY274" s="165"/>
      <c r="AZ274" s="165"/>
      <c r="BA274" s="165"/>
      <c r="BB274" s="165"/>
      <c r="BC274" s="165"/>
      <c r="BD274" s="165"/>
      <c r="BE274" s="165"/>
      <c r="BF274" s="165"/>
      <c r="BG274" s="165"/>
      <c r="BH274" s="165"/>
      <c r="BI274" s="165"/>
      <c r="BJ274" s="165"/>
      <c r="BK274" s="165"/>
    </row>
    <row r="275" spans="38:63" ht="15">
      <c r="AL275" s="166"/>
      <c r="AM275" s="166"/>
      <c r="AN275" s="167"/>
      <c r="AO275" s="208"/>
      <c r="AP275" s="167"/>
      <c r="AQ275" s="207"/>
      <c r="AR275" s="165"/>
      <c r="AS275" s="91"/>
      <c r="AT275" s="165"/>
      <c r="AU275" s="165"/>
      <c r="AV275" s="165"/>
      <c r="AW275" s="165"/>
      <c r="AX275" s="165"/>
      <c r="AY275" s="165"/>
      <c r="AZ275" s="165"/>
      <c r="BA275" s="165"/>
      <c r="BB275" s="165"/>
      <c r="BC275" s="165"/>
      <c r="BD275" s="165"/>
      <c r="BE275" s="165"/>
      <c r="BF275" s="165"/>
      <c r="BG275" s="165"/>
      <c r="BH275" s="165"/>
      <c r="BI275" s="165"/>
      <c r="BJ275" s="165"/>
      <c r="BK275" s="165"/>
    </row>
    <row r="276" spans="38:63" ht="15">
      <c r="AL276" s="166"/>
      <c r="AM276" s="166"/>
      <c r="AN276" s="167"/>
      <c r="AO276" s="208"/>
      <c r="AP276" s="167"/>
      <c r="AQ276" s="207"/>
      <c r="AR276" s="165"/>
      <c r="AS276" s="91"/>
      <c r="AT276" s="165"/>
      <c r="AU276" s="165"/>
      <c r="AV276" s="165"/>
      <c r="AW276" s="165"/>
      <c r="AX276" s="165"/>
      <c r="AY276" s="165"/>
      <c r="AZ276" s="165"/>
      <c r="BA276" s="165"/>
      <c r="BB276" s="165"/>
      <c r="BC276" s="165"/>
      <c r="BD276" s="165"/>
      <c r="BE276" s="165"/>
      <c r="BF276" s="165"/>
      <c r="BG276" s="165"/>
      <c r="BH276" s="165"/>
      <c r="BI276" s="165"/>
      <c r="BJ276" s="165"/>
      <c r="BK276" s="165"/>
    </row>
    <row r="277" spans="38:63" ht="15">
      <c r="AL277" s="166"/>
      <c r="AM277" s="166"/>
      <c r="AN277" s="167"/>
      <c r="AO277" s="208"/>
      <c r="AP277" s="167"/>
      <c r="AQ277" s="207"/>
      <c r="AR277" s="165"/>
      <c r="AS277" s="91"/>
      <c r="AT277" s="165"/>
      <c r="AU277" s="165"/>
      <c r="AV277" s="165"/>
      <c r="AW277" s="165"/>
      <c r="AX277" s="165"/>
      <c r="AY277" s="165"/>
      <c r="AZ277" s="165"/>
      <c r="BA277" s="165"/>
      <c r="BB277" s="165"/>
      <c r="BC277" s="165"/>
      <c r="BD277" s="165"/>
      <c r="BE277" s="165"/>
      <c r="BF277" s="165"/>
      <c r="BG277" s="165"/>
      <c r="BH277" s="165"/>
      <c r="BI277" s="165"/>
      <c r="BJ277" s="165"/>
      <c r="BK277" s="165"/>
    </row>
    <row r="278" spans="38:63" ht="15">
      <c r="AL278" s="166"/>
      <c r="AM278" s="166"/>
      <c r="AN278" s="167"/>
      <c r="AO278" s="208"/>
      <c r="AP278" s="167"/>
      <c r="AQ278" s="207"/>
      <c r="AR278" s="165"/>
      <c r="AS278" s="91"/>
      <c r="AT278" s="165"/>
      <c r="AU278" s="165"/>
      <c r="AV278" s="165"/>
      <c r="AW278" s="165"/>
      <c r="AX278" s="165"/>
      <c r="AY278" s="165"/>
      <c r="AZ278" s="165"/>
      <c r="BA278" s="165"/>
      <c r="BB278" s="165"/>
      <c r="BC278" s="165"/>
      <c r="BD278" s="165"/>
      <c r="BE278" s="165"/>
      <c r="BF278" s="165"/>
      <c r="BG278" s="165"/>
      <c r="BH278" s="165"/>
      <c r="BI278" s="165"/>
      <c r="BJ278" s="165"/>
      <c r="BK278" s="165"/>
    </row>
    <row r="279" spans="38:63" ht="15">
      <c r="AL279" s="166"/>
      <c r="AM279" s="166"/>
      <c r="AN279" s="167"/>
      <c r="AO279" s="208"/>
      <c r="AP279" s="167"/>
      <c r="AQ279" s="207"/>
      <c r="AR279" s="165"/>
      <c r="AS279" s="91"/>
      <c r="AT279" s="165"/>
      <c r="AU279" s="165"/>
      <c r="AV279" s="165"/>
      <c r="AW279" s="165"/>
      <c r="AX279" s="165"/>
      <c r="AY279" s="165"/>
      <c r="AZ279" s="165"/>
      <c r="BA279" s="165"/>
      <c r="BB279" s="165"/>
      <c r="BC279" s="165"/>
      <c r="BD279" s="165"/>
      <c r="BE279" s="165"/>
      <c r="BF279" s="165"/>
      <c r="BG279" s="165"/>
      <c r="BH279" s="165"/>
      <c r="BI279" s="165"/>
      <c r="BJ279" s="165"/>
      <c r="BK279" s="165"/>
    </row>
    <row r="280" spans="38:63" ht="15">
      <c r="AL280" s="166"/>
      <c r="AM280" s="166"/>
      <c r="AN280" s="167"/>
      <c r="AO280" s="208"/>
      <c r="AP280" s="167"/>
      <c r="AQ280" s="207"/>
      <c r="AR280" s="165"/>
      <c r="AS280" s="91"/>
      <c r="AT280" s="165"/>
      <c r="AU280" s="165"/>
      <c r="AV280" s="165"/>
      <c r="AW280" s="165"/>
      <c r="AX280" s="165"/>
      <c r="AY280" s="165"/>
      <c r="AZ280" s="165"/>
      <c r="BA280" s="165"/>
      <c r="BB280" s="165"/>
      <c r="BC280" s="165"/>
      <c r="BD280" s="165"/>
      <c r="BE280" s="165"/>
      <c r="BF280" s="165"/>
      <c r="BG280" s="165"/>
      <c r="BH280" s="165"/>
      <c r="BI280" s="165"/>
      <c r="BJ280" s="165"/>
      <c r="BK280" s="165"/>
    </row>
    <row r="281" spans="38:63" ht="15">
      <c r="AL281" s="166"/>
      <c r="AM281" s="166"/>
      <c r="AN281" s="167"/>
      <c r="AO281" s="208"/>
      <c r="AP281" s="167"/>
      <c r="AQ281" s="207"/>
      <c r="AR281" s="165"/>
      <c r="AS281" s="91"/>
      <c r="AT281" s="165"/>
      <c r="AU281" s="165"/>
      <c r="AV281" s="165"/>
      <c r="AW281" s="165"/>
      <c r="AX281" s="165"/>
      <c r="AY281" s="165"/>
      <c r="AZ281" s="165"/>
      <c r="BA281" s="165"/>
      <c r="BB281" s="165"/>
      <c r="BC281" s="165"/>
      <c r="BD281" s="165"/>
      <c r="BE281" s="165"/>
      <c r="BF281" s="165"/>
      <c r="BG281" s="165"/>
      <c r="BH281" s="165"/>
      <c r="BI281" s="165"/>
      <c r="BJ281" s="165"/>
      <c r="BK281" s="165"/>
    </row>
    <row r="282" spans="38:63" ht="15">
      <c r="AL282" s="166"/>
      <c r="AM282" s="166"/>
      <c r="AN282" s="167"/>
      <c r="AO282" s="166"/>
      <c r="AP282" s="167"/>
      <c r="AQ282" s="207"/>
      <c r="AR282" s="165"/>
      <c r="AS282" s="91"/>
      <c r="AT282" s="165"/>
      <c r="AU282" s="165"/>
      <c r="AV282" s="165"/>
      <c r="AW282" s="165"/>
      <c r="AX282" s="165"/>
      <c r="AY282" s="165"/>
      <c r="AZ282" s="165"/>
      <c r="BA282" s="165"/>
      <c r="BB282" s="165"/>
      <c r="BC282" s="165"/>
      <c r="BD282" s="165"/>
      <c r="BE282" s="165"/>
      <c r="BF282" s="165"/>
      <c r="BG282" s="165"/>
      <c r="BH282" s="165"/>
      <c r="BI282" s="165"/>
      <c r="BJ282" s="165"/>
      <c r="BK282" s="165"/>
    </row>
    <row r="283" spans="38:63" ht="15">
      <c r="AL283" s="166"/>
      <c r="AM283" s="166"/>
      <c r="AN283" s="167"/>
      <c r="AO283" s="166"/>
      <c r="AP283" s="167"/>
      <c r="AQ283" s="207"/>
      <c r="AR283" s="165"/>
      <c r="AS283" s="91"/>
      <c r="AT283" s="165"/>
      <c r="AU283" s="165"/>
      <c r="AV283" s="165"/>
      <c r="AW283" s="165"/>
      <c r="AX283" s="165"/>
      <c r="AY283" s="165"/>
      <c r="AZ283" s="165"/>
      <c r="BA283" s="165"/>
      <c r="BB283" s="165"/>
      <c r="BC283" s="165"/>
      <c r="BD283" s="165"/>
      <c r="BE283" s="165"/>
      <c r="BF283" s="165"/>
      <c r="BG283" s="165"/>
      <c r="BH283" s="165"/>
      <c r="BI283" s="165"/>
      <c r="BJ283" s="165"/>
      <c r="BK283" s="165"/>
    </row>
    <row r="284" spans="38:63" ht="15">
      <c r="AL284" s="166"/>
      <c r="AM284" s="166"/>
      <c r="AN284" s="167"/>
      <c r="AO284" s="166"/>
      <c r="AP284" s="167"/>
      <c r="AQ284" s="207"/>
      <c r="AR284" s="165"/>
      <c r="AS284" s="91"/>
      <c r="AT284" s="165"/>
      <c r="AU284" s="165"/>
      <c r="AV284" s="165"/>
      <c r="AW284" s="165"/>
      <c r="AX284" s="165"/>
      <c r="AY284" s="165"/>
      <c r="AZ284" s="165"/>
      <c r="BA284" s="165"/>
      <c r="BB284" s="165"/>
      <c r="BC284" s="165"/>
      <c r="BD284" s="165"/>
      <c r="BE284" s="165"/>
      <c r="BF284" s="165"/>
      <c r="BG284" s="165"/>
      <c r="BH284" s="165"/>
      <c r="BI284" s="165"/>
      <c r="BJ284" s="165"/>
      <c r="BK284" s="165"/>
    </row>
    <row r="285" spans="38:63" ht="15">
      <c r="AL285" s="166"/>
      <c r="AM285" s="166"/>
      <c r="AN285" s="167"/>
      <c r="AO285" s="166"/>
      <c r="AP285" s="167"/>
      <c r="AQ285" s="207"/>
      <c r="AR285" s="165"/>
      <c r="AS285" s="91"/>
      <c r="AT285" s="165"/>
      <c r="AU285" s="165"/>
      <c r="AV285" s="165"/>
      <c r="AW285" s="165"/>
      <c r="AX285" s="165"/>
      <c r="AY285" s="165"/>
      <c r="AZ285" s="165"/>
      <c r="BA285" s="165"/>
      <c r="BB285" s="165"/>
      <c r="BC285" s="165"/>
      <c r="BD285" s="165"/>
      <c r="BE285" s="165"/>
      <c r="BF285" s="165"/>
      <c r="BG285" s="165"/>
      <c r="BH285" s="165"/>
      <c r="BI285" s="165"/>
      <c r="BJ285" s="165"/>
      <c r="BK285" s="165"/>
    </row>
    <row r="286" spans="38:63" ht="15">
      <c r="AL286" s="166"/>
      <c r="AM286" s="166"/>
      <c r="AN286" s="167"/>
      <c r="AO286" s="166"/>
      <c r="AP286" s="167"/>
      <c r="AQ286" s="207"/>
      <c r="AR286" s="165"/>
      <c r="AS286" s="91"/>
      <c r="AT286" s="165"/>
      <c r="AU286" s="165"/>
      <c r="AV286" s="165"/>
      <c r="AW286" s="165"/>
      <c r="AX286" s="165"/>
      <c r="AY286" s="165"/>
      <c r="AZ286" s="165"/>
      <c r="BA286" s="165"/>
      <c r="BB286" s="165"/>
      <c r="BC286" s="165"/>
      <c r="BD286" s="165"/>
      <c r="BE286" s="165"/>
      <c r="BF286" s="165"/>
      <c r="BG286" s="165"/>
      <c r="BH286" s="165"/>
      <c r="BI286" s="165"/>
      <c r="BJ286" s="165"/>
      <c r="BK286" s="165"/>
    </row>
    <row r="287" spans="38:63" ht="15">
      <c r="AL287" s="166"/>
      <c r="AM287" s="166"/>
      <c r="AN287" s="167"/>
      <c r="AO287" s="166"/>
      <c r="AP287" s="167"/>
      <c r="AQ287" s="207"/>
      <c r="AR287" s="165"/>
      <c r="AS287" s="91"/>
      <c r="AT287" s="165"/>
      <c r="AU287" s="165"/>
      <c r="AV287" s="165"/>
      <c r="AW287" s="165"/>
      <c r="AX287" s="165"/>
      <c r="AY287" s="165"/>
      <c r="AZ287" s="165"/>
      <c r="BA287" s="165"/>
      <c r="BB287" s="165"/>
      <c r="BC287" s="165"/>
      <c r="BD287" s="165"/>
      <c r="BE287" s="165"/>
      <c r="BF287" s="165"/>
      <c r="BG287" s="165"/>
      <c r="BH287" s="165"/>
      <c r="BI287" s="165"/>
      <c r="BJ287" s="165"/>
      <c r="BK287" s="165"/>
    </row>
    <row r="288" spans="38:63" ht="15">
      <c r="AL288" s="166"/>
      <c r="AM288" s="166"/>
      <c r="AN288" s="167"/>
      <c r="AO288" s="166"/>
      <c r="AP288" s="167"/>
      <c r="AQ288" s="207"/>
      <c r="AR288" s="165"/>
      <c r="AS288" s="91"/>
      <c r="AT288" s="165"/>
      <c r="AU288" s="165"/>
      <c r="AV288" s="165"/>
      <c r="AW288" s="165"/>
      <c r="AX288" s="165"/>
      <c r="AY288" s="165"/>
      <c r="AZ288" s="165"/>
      <c r="BA288" s="165"/>
      <c r="BB288" s="165"/>
      <c r="BC288" s="165"/>
      <c r="BD288" s="165"/>
      <c r="BE288" s="165"/>
      <c r="BF288" s="165"/>
      <c r="BG288" s="165"/>
      <c r="BH288" s="165"/>
      <c r="BI288" s="165"/>
      <c r="BJ288" s="165"/>
      <c r="BK288" s="165"/>
    </row>
    <row r="289" spans="38:63" ht="15">
      <c r="AL289" s="166"/>
      <c r="AM289" s="166"/>
      <c r="AN289" s="167"/>
      <c r="AO289" s="166"/>
      <c r="AP289" s="167"/>
      <c r="AQ289" s="207"/>
      <c r="AR289" s="165"/>
      <c r="AS289" s="91"/>
      <c r="AT289" s="165"/>
      <c r="AU289" s="165"/>
      <c r="AV289" s="165"/>
      <c r="AW289" s="165"/>
      <c r="AX289" s="165"/>
      <c r="AY289" s="165"/>
      <c r="AZ289" s="165"/>
      <c r="BA289" s="165"/>
      <c r="BB289" s="165"/>
      <c r="BC289" s="165"/>
      <c r="BD289" s="165"/>
      <c r="BE289" s="165"/>
      <c r="BF289" s="165"/>
      <c r="BG289" s="165"/>
      <c r="BH289" s="165"/>
      <c r="BI289" s="165"/>
      <c r="BJ289" s="165"/>
      <c r="BK289" s="165"/>
    </row>
    <row r="290" spans="38:63" ht="15">
      <c r="AL290" s="166"/>
      <c r="AM290" s="166"/>
      <c r="AN290" s="167"/>
      <c r="AO290" s="166"/>
      <c r="AP290" s="167"/>
      <c r="AQ290" s="207"/>
      <c r="AR290" s="165"/>
      <c r="AS290" s="91"/>
      <c r="AT290" s="165"/>
      <c r="AU290" s="165"/>
      <c r="AV290" s="165"/>
      <c r="AW290" s="165"/>
      <c r="AX290" s="165"/>
      <c r="AY290" s="165"/>
      <c r="AZ290" s="165"/>
      <c r="BA290" s="165"/>
      <c r="BB290" s="165"/>
      <c r="BC290" s="165"/>
      <c r="BD290" s="165"/>
      <c r="BE290" s="165"/>
      <c r="BF290" s="165"/>
      <c r="BG290" s="165"/>
      <c r="BH290" s="165"/>
      <c r="BI290" s="165"/>
      <c r="BJ290" s="165"/>
      <c r="BK290" s="165"/>
    </row>
    <row r="291" spans="38:63" ht="15">
      <c r="AL291" s="166"/>
      <c r="AM291" s="166"/>
      <c r="AN291" s="167"/>
      <c r="AO291" s="166"/>
      <c r="AP291" s="167"/>
      <c r="AQ291" s="207"/>
      <c r="AR291" s="165"/>
      <c r="AS291" s="91"/>
      <c r="AT291" s="165"/>
      <c r="AU291" s="165"/>
      <c r="AV291" s="165"/>
      <c r="AW291" s="165"/>
      <c r="AX291" s="165"/>
      <c r="AY291" s="165"/>
      <c r="AZ291" s="165"/>
      <c r="BA291" s="165"/>
      <c r="BB291" s="165"/>
      <c r="BC291" s="165"/>
      <c r="BD291" s="165"/>
      <c r="BE291" s="165"/>
      <c r="BF291" s="165"/>
      <c r="BG291" s="165"/>
      <c r="BH291" s="165"/>
      <c r="BI291" s="165"/>
      <c r="BJ291" s="165"/>
      <c r="BK291" s="165"/>
    </row>
    <row r="292" spans="38:63" ht="15">
      <c r="AL292" s="166"/>
      <c r="AM292" s="166"/>
      <c r="AN292" s="167"/>
      <c r="AO292" s="166"/>
      <c r="AP292" s="167"/>
      <c r="AQ292" s="207"/>
      <c r="AR292" s="165"/>
      <c r="AS292" s="91"/>
      <c r="AT292" s="165"/>
      <c r="AU292" s="165"/>
      <c r="AV292" s="165"/>
      <c r="AW292" s="165"/>
      <c r="AX292" s="165"/>
      <c r="AY292" s="165"/>
      <c r="AZ292" s="165"/>
      <c r="BA292" s="165"/>
      <c r="BB292" s="165"/>
      <c r="BC292" s="165"/>
      <c r="BD292" s="165"/>
      <c r="BE292" s="165"/>
      <c r="BF292" s="165"/>
      <c r="BG292" s="165"/>
      <c r="BH292" s="165"/>
      <c r="BI292" s="165"/>
      <c r="BJ292" s="165"/>
      <c r="BK292" s="165"/>
    </row>
    <row r="293" spans="38:45" ht="15">
      <c r="AL293" s="166"/>
      <c r="AM293" s="166"/>
      <c r="AN293" s="167"/>
      <c r="AO293" s="208"/>
      <c r="AP293" s="167"/>
      <c r="AQ293" s="207"/>
      <c r="AR293" s="166"/>
      <c r="AS293" s="91"/>
    </row>
    <row r="294" spans="38:45" ht="15">
      <c r="AL294" s="166"/>
      <c r="AM294" s="166"/>
      <c r="AN294" s="167"/>
      <c r="AO294" s="208"/>
      <c r="AP294" s="167"/>
      <c r="AQ294" s="207"/>
      <c r="AR294" s="166"/>
      <c r="AS294" s="91"/>
    </row>
    <row r="295" spans="38:45" ht="15">
      <c r="AL295" s="166"/>
      <c r="AM295" s="166"/>
      <c r="AN295" s="167"/>
      <c r="AO295" s="208"/>
      <c r="AP295" s="167"/>
      <c r="AQ295" s="207"/>
      <c r="AR295" s="166"/>
      <c r="AS295" s="91"/>
    </row>
    <row r="296" spans="38:45" ht="15">
      <c r="AL296" s="166"/>
      <c r="AM296" s="166"/>
      <c r="AN296" s="167"/>
      <c r="AO296" s="208"/>
      <c r="AP296" s="167"/>
      <c r="AQ296" s="207"/>
      <c r="AR296" s="166"/>
      <c r="AS296" s="91"/>
    </row>
    <row r="297" spans="38:45" ht="15">
      <c r="AL297" s="166"/>
      <c r="AM297" s="166"/>
      <c r="AN297" s="167"/>
      <c r="AO297" s="208"/>
      <c r="AP297" s="167"/>
      <c r="AQ297" s="207"/>
      <c r="AR297" s="166"/>
      <c r="AS297" s="91"/>
    </row>
    <row r="298" spans="38:45" ht="15">
      <c r="AL298" s="166"/>
      <c r="AM298" s="166"/>
      <c r="AN298" s="167"/>
      <c r="AO298" s="208"/>
      <c r="AP298" s="167"/>
      <c r="AQ298" s="207"/>
      <c r="AR298" s="166"/>
      <c r="AS298" s="91"/>
    </row>
    <row r="299" spans="38:45" ht="15">
      <c r="AL299" s="166"/>
      <c r="AM299" s="166"/>
      <c r="AN299" s="167"/>
      <c r="AO299" s="208"/>
      <c r="AP299" s="167"/>
      <c r="AQ299" s="207"/>
      <c r="AR299" s="166"/>
      <c r="AS299" s="91"/>
    </row>
    <row r="300" spans="38:45" ht="15">
      <c r="AL300" s="166"/>
      <c r="AM300" s="166"/>
      <c r="AN300" s="167"/>
      <c r="AO300" s="208"/>
      <c r="AP300" s="167"/>
      <c r="AQ300" s="207"/>
      <c r="AR300" s="166"/>
      <c r="AS300" s="91"/>
    </row>
    <row r="301" spans="38:45" ht="15">
      <c r="AL301" s="166"/>
      <c r="AM301" s="166"/>
      <c r="AN301" s="167"/>
      <c r="AO301" s="208"/>
      <c r="AP301" s="167"/>
      <c r="AQ301" s="207"/>
      <c r="AR301" s="166"/>
      <c r="AS301" s="91"/>
    </row>
    <row r="302" spans="38:45" ht="15">
      <c r="AL302" s="166"/>
      <c r="AM302" s="166"/>
      <c r="AN302" s="167"/>
      <c r="AO302" s="208"/>
      <c r="AP302" s="167"/>
      <c r="AQ302" s="207"/>
      <c r="AR302" s="166"/>
      <c r="AS302" s="91"/>
    </row>
    <row r="303" spans="38:45" ht="15">
      <c r="AL303" s="166"/>
      <c r="AM303" s="166"/>
      <c r="AN303" s="167"/>
      <c r="AO303" s="208"/>
      <c r="AP303" s="167"/>
      <c r="AQ303" s="207"/>
      <c r="AR303" s="166"/>
      <c r="AS303" s="91"/>
    </row>
    <row r="304" spans="38:45" ht="15">
      <c r="AL304" s="166"/>
      <c r="AM304" s="166"/>
      <c r="AN304" s="167"/>
      <c r="AO304" s="208"/>
      <c r="AP304" s="167"/>
      <c r="AQ304" s="207"/>
      <c r="AR304" s="166"/>
      <c r="AS304" s="91"/>
    </row>
    <row r="305" spans="38:45" ht="15">
      <c r="AL305" s="166"/>
      <c r="AM305" s="166"/>
      <c r="AN305" s="167"/>
      <c r="AO305" s="208"/>
      <c r="AP305" s="167"/>
      <c r="AQ305" s="207"/>
      <c r="AR305" s="166"/>
      <c r="AS305" s="91"/>
    </row>
    <row r="306" spans="38:45" ht="15">
      <c r="AL306" s="166"/>
      <c r="AM306" s="166"/>
      <c r="AN306" s="167"/>
      <c r="AO306" s="166"/>
      <c r="AP306" s="167"/>
      <c r="AQ306" s="207"/>
      <c r="AR306" s="166"/>
      <c r="AS306" s="91"/>
    </row>
    <row r="307" spans="38:45" ht="15">
      <c r="AL307" s="166"/>
      <c r="AM307" s="166"/>
      <c r="AN307" s="167"/>
      <c r="AO307" s="166"/>
      <c r="AP307" s="167"/>
      <c r="AQ307" s="207"/>
      <c r="AR307" s="166"/>
      <c r="AS307" s="91"/>
    </row>
    <row r="308" spans="38:45" ht="15">
      <c r="AL308" s="166"/>
      <c r="AM308" s="166"/>
      <c r="AN308" s="167"/>
      <c r="AO308" s="166"/>
      <c r="AP308" s="167"/>
      <c r="AQ308" s="207"/>
      <c r="AR308" s="166"/>
      <c r="AS308" s="91"/>
    </row>
    <row r="309" spans="38:45" ht="15">
      <c r="AL309" s="166"/>
      <c r="AM309" s="166"/>
      <c r="AN309" s="167"/>
      <c r="AO309" s="166"/>
      <c r="AP309" s="167"/>
      <c r="AQ309" s="207"/>
      <c r="AR309" s="166"/>
      <c r="AS309" s="91"/>
    </row>
    <row r="310" spans="38:45" ht="15">
      <c r="AL310" s="166"/>
      <c r="AM310" s="166"/>
      <c r="AN310" s="167"/>
      <c r="AO310" s="166"/>
      <c r="AP310" s="167"/>
      <c r="AQ310" s="207"/>
      <c r="AR310" s="166"/>
      <c r="AS310" s="91"/>
    </row>
    <row r="311" spans="38:45" ht="15">
      <c r="AL311" s="166"/>
      <c r="AM311" s="166"/>
      <c r="AN311" s="167"/>
      <c r="AO311" s="166"/>
      <c r="AP311" s="167"/>
      <c r="AQ311" s="207"/>
      <c r="AR311" s="166"/>
      <c r="AS311" s="91"/>
    </row>
    <row r="312" spans="38:45" ht="15">
      <c r="AL312" s="166"/>
      <c r="AM312" s="166"/>
      <c r="AN312" s="167"/>
      <c r="AO312" s="166"/>
      <c r="AP312" s="167"/>
      <c r="AQ312" s="207"/>
      <c r="AR312" s="166"/>
      <c r="AS312" s="91"/>
    </row>
    <row r="313" spans="38:45" ht="15">
      <c r="AL313" s="166"/>
      <c r="AM313" s="166"/>
      <c r="AN313" s="167"/>
      <c r="AO313" s="166"/>
      <c r="AP313" s="167"/>
      <c r="AQ313" s="207"/>
      <c r="AR313" s="166"/>
      <c r="AS313" s="91"/>
    </row>
    <row r="314" spans="38:45" ht="15">
      <c r="AL314" s="166"/>
      <c r="AM314" s="166"/>
      <c r="AN314" s="167"/>
      <c r="AO314" s="166"/>
      <c r="AP314" s="167"/>
      <c r="AQ314" s="207"/>
      <c r="AR314" s="166"/>
      <c r="AS314" s="91"/>
    </row>
    <row r="315" spans="38:45" ht="15">
      <c r="AL315" s="166"/>
      <c r="AM315" s="166"/>
      <c r="AN315" s="167"/>
      <c r="AO315" s="166"/>
      <c r="AP315" s="167"/>
      <c r="AQ315" s="207"/>
      <c r="AR315" s="166"/>
      <c r="AS315" s="91"/>
    </row>
    <row r="316" spans="38:45" ht="15">
      <c r="AL316" s="166"/>
      <c r="AM316" s="166"/>
      <c r="AN316" s="167"/>
      <c r="AO316" s="166"/>
      <c r="AP316" s="167"/>
      <c r="AQ316" s="207"/>
      <c r="AR316" s="166"/>
      <c r="AS316" s="91"/>
    </row>
    <row r="317" spans="38:45" ht="15">
      <c r="AL317" s="166"/>
      <c r="AM317" s="166"/>
      <c r="AN317" s="167"/>
      <c r="AO317" s="208"/>
      <c r="AP317" s="167"/>
      <c r="AQ317" s="207"/>
      <c r="AR317" s="166"/>
      <c r="AS317" s="91"/>
    </row>
    <row r="318" spans="38:45" ht="15">
      <c r="AL318" s="166"/>
      <c r="AM318" s="166"/>
      <c r="AN318" s="167"/>
      <c r="AO318" s="208"/>
      <c r="AP318" s="167"/>
      <c r="AQ318" s="207"/>
      <c r="AR318" s="166"/>
      <c r="AS318" s="91"/>
    </row>
    <row r="319" spans="38:45" ht="15">
      <c r="AL319" s="166"/>
      <c r="AM319" s="166"/>
      <c r="AN319" s="167"/>
      <c r="AO319" s="208"/>
      <c r="AP319" s="167"/>
      <c r="AQ319" s="207"/>
      <c r="AR319" s="166"/>
      <c r="AS319" s="91"/>
    </row>
    <row r="320" spans="38:45" ht="15">
      <c r="AL320" s="166"/>
      <c r="AM320" s="166"/>
      <c r="AN320" s="167"/>
      <c r="AO320" s="208"/>
      <c r="AP320" s="167"/>
      <c r="AQ320" s="207"/>
      <c r="AR320" s="166"/>
      <c r="AS320" s="91"/>
    </row>
    <row r="321" spans="38:45" ht="15">
      <c r="AL321" s="166"/>
      <c r="AM321" s="166"/>
      <c r="AN321" s="167"/>
      <c r="AO321" s="208"/>
      <c r="AP321" s="167"/>
      <c r="AQ321" s="207"/>
      <c r="AR321" s="166"/>
      <c r="AS321" s="91"/>
    </row>
    <row r="322" spans="38:45" ht="15">
      <c r="AL322" s="166"/>
      <c r="AM322" s="166"/>
      <c r="AN322" s="167"/>
      <c r="AO322" s="208"/>
      <c r="AP322" s="167"/>
      <c r="AQ322" s="207"/>
      <c r="AR322" s="166"/>
      <c r="AS322" s="91"/>
    </row>
    <row r="323" spans="38:45" ht="15">
      <c r="AL323" s="166"/>
      <c r="AM323" s="166"/>
      <c r="AN323" s="167"/>
      <c r="AO323" s="208"/>
      <c r="AP323" s="167"/>
      <c r="AQ323" s="207"/>
      <c r="AR323" s="166"/>
      <c r="AS323" s="91"/>
    </row>
    <row r="324" spans="38:45" ht="15">
      <c r="AL324" s="166"/>
      <c r="AM324" s="166"/>
      <c r="AN324" s="167"/>
      <c r="AO324" s="208"/>
      <c r="AP324" s="167"/>
      <c r="AQ324" s="207"/>
      <c r="AR324" s="166"/>
      <c r="AS324" s="91"/>
    </row>
    <row r="325" spans="38:45" ht="15">
      <c r="AL325" s="166"/>
      <c r="AM325" s="166"/>
      <c r="AN325" s="167"/>
      <c r="AO325" s="208"/>
      <c r="AP325" s="167"/>
      <c r="AQ325" s="207"/>
      <c r="AR325" s="166"/>
      <c r="AS325" s="91"/>
    </row>
    <row r="326" spans="38:45" ht="15">
      <c r="AL326" s="166"/>
      <c r="AM326" s="166"/>
      <c r="AN326" s="167"/>
      <c r="AO326" s="208"/>
      <c r="AP326" s="167"/>
      <c r="AQ326" s="207"/>
      <c r="AR326" s="166"/>
      <c r="AS326" s="91"/>
    </row>
    <row r="327" spans="38:45" ht="15">
      <c r="AL327" s="166"/>
      <c r="AM327" s="166"/>
      <c r="AN327" s="167"/>
      <c r="AO327" s="208"/>
      <c r="AP327" s="167"/>
      <c r="AQ327" s="207"/>
      <c r="AR327" s="166"/>
      <c r="AS327" s="91"/>
    </row>
    <row r="328" spans="38:45" ht="15">
      <c r="AL328" s="166"/>
      <c r="AM328" s="166"/>
      <c r="AN328" s="167"/>
      <c r="AO328" s="208"/>
      <c r="AP328" s="167"/>
      <c r="AQ328" s="207"/>
      <c r="AR328" s="166"/>
      <c r="AS328" s="91"/>
    </row>
    <row r="329" spans="38:45" ht="15">
      <c r="AL329" s="166"/>
      <c r="AM329" s="166"/>
      <c r="AN329" s="167"/>
      <c r="AO329" s="208"/>
      <c r="AP329" s="167"/>
      <c r="AQ329" s="207"/>
      <c r="AR329" s="166"/>
      <c r="AS329" s="91"/>
    </row>
    <row r="330" spans="38:45" ht="15">
      <c r="AL330" s="166"/>
      <c r="AM330" s="166"/>
      <c r="AN330" s="167"/>
      <c r="AO330" s="208"/>
      <c r="AP330" s="167"/>
      <c r="AQ330" s="207"/>
      <c r="AR330" s="166"/>
      <c r="AS330" s="91"/>
    </row>
    <row r="331" spans="38:45" ht="15">
      <c r="AL331" s="166"/>
      <c r="AM331" s="166"/>
      <c r="AN331" s="167"/>
      <c r="AO331" s="166"/>
      <c r="AP331" s="167"/>
      <c r="AQ331" s="207"/>
      <c r="AR331" s="166"/>
      <c r="AS331" s="91"/>
    </row>
    <row r="332" spans="38:45" ht="15">
      <c r="AL332" s="166"/>
      <c r="AM332" s="166"/>
      <c r="AN332" s="167"/>
      <c r="AO332" s="166"/>
      <c r="AP332" s="167"/>
      <c r="AQ332" s="207"/>
      <c r="AR332" s="166"/>
      <c r="AS332" s="91"/>
    </row>
    <row r="333" spans="38:45" ht="15">
      <c r="AL333" s="166"/>
      <c r="AM333" s="166"/>
      <c r="AN333" s="167"/>
      <c r="AO333" s="166"/>
      <c r="AP333" s="167"/>
      <c r="AQ333" s="207"/>
      <c r="AR333" s="166"/>
      <c r="AS333" s="91"/>
    </row>
    <row r="334" spans="38:45" ht="15">
      <c r="AL334" s="166"/>
      <c r="AM334" s="166"/>
      <c r="AN334" s="167"/>
      <c r="AO334" s="166"/>
      <c r="AP334" s="167"/>
      <c r="AQ334" s="207"/>
      <c r="AR334" s="166"/>
      <c r="AS334" s="91"/>
    </row>
    <row r="335" spans="38:45" ht="15">
      <c r="AL335" s="166"/>
      <c r="AM335" s="166"/>
      <c r="AN335" s="167"/>
      <c r="AO335" s="166"/>
      <c r="AP335" s="167"/>
      <c r="AQ335" s="207"/>
      <c r="AR335" s="166"/>
      <c r="AS335" s="91"/>
    </row>
    <row r="336" spans="38:45" ht="15">
      <c r="AL336" s="166"/>
      <c r="AM336" s="166"/>
      <c r="AN336" s="167"/>
      <c r="AO336" s="166"/>
      <c r="AP336" s="167"/>
      <c r="AQ336" s="207"/>
      <c r="AR336" s="166"/>
      <c r="AS336" s="91"/>
    </row>
    <row r="337" spans="38:45" ht="15">
      <c r="AL337" s="166"/>
      <c r="AM337" s="166"/>
      <c r="AN337" s="167"/>
      <c r="AO337" s="166"/>
      <c r="AP337" s="167"/>
      <c r="AQ337" s="207"/>
      <c r="AR337" s="166"/>
      <c r="AS337" s="91"/>
    </row>
    <row r="338" spans="38:45" ht="15">
      <c r="AL338" s="166"/>
      <c r="AM338" s="166"/>
      <c r="AN338" s="167"/>
      <c r="AO338" s="166"/>
      <c r="AP338" s="167"/>
      <c r="AQ338" s="207"/>
      <c r="AR338" s="166"/>
      <c r="AS338" s="91"/>
    </row>
    <row r="339" spans="38:45" ht="15">
      <c r="AL339" s="166"/>
      <c r="AM339" s="166"/>
      <c r="AN339" s="167"/>
      <c r="AO339" s="166"/>
      <c r="AP339" s="167"/>
      <c r="AQ339" s="207"/>
      <c r="AR339" s="166"/>
      <c r="AS339" s="91"/>
    </row>
    <row r="340" spans="38:45" ht="15">
      <c r="AL340" s="166"/>
      <c r="AM340" s="166"/>
      <c r="AN340" s="167"/>
      <c r="AO340" s="166"/>
      <c r="AP340" s="167"/>
      <c r="AQ340" s="207"/>
      <c r="AR340" s="166"/>
      <c r="AS340" s="91"/>
    </row>
    <row r="341" spans="38:45" ht="15">
      <c r="AL341" s="166"/>
      <c r="AM341" s="166"/>
      <c r="AN341" s="167"/>
      <c r="AO341" s="208"/>
      <c r="AP341" s="167"/>
      <c r="AQ341" s="207"/>
      <c r="AR341" s="166"/>
      <c r="AS341" s="91"/>
    </row>
    <row r="342" spans="38:45" ht="15">
      <c r="AL342" s="166"/>
      <c r="AM342" s="166"/>
      <c r="AN342" s="167"/>
      <c r="AO342" s="208"/>
      <c r="AP342" s="167"/>
      <c r="AQ342" s="207"/>
      <c r="AR342" s="166"/>
      <c r="AS342" s="91"/>
    </row>
    <row r="343" spans="38:45" ht="15">
      <c r="AL343" s="166"/>
      <c r="AM343" s="166"/>
      <c r="AN343" s="167"/>
      <c r="AO343" s="208"/>
      <c r="AP343" s="167"/>
      <c r="AQ343" s="207"/>
      <c r="AR343" s="166"/>
      <c r="AS343" s="91"/>
    </row>
    <row r="344" spans="38:45" ht="15">
      <c r="AL344" s="166"/>
      <c r="AM344" s="166"/>
      <c r="AN344" s="167"/>
      <c r="AO344" s="208"/>
      <c r="AP344" s="167"/>
      <c r="AQ344" s="207"/>
      <c r="AR344" s="166"/>
      <c r="AS344" s="91"/>
    </row>
    <row r="345" spans="38:45" ht="15">
      <c r="AL345" s="166"/>
      <c r="AM345" s="166"/>
      <c r="AN345" s="167"/>
      <c r="AO345" s="208"/>
      <c r="AP345" s="167"/>
      <c r="AQ345" s="207"/>
      <c r="AR345" s="166"/>
      <c r="AS345" s="91"/>
    </row>
    <row r="346" spans="38:45" ht="15">
      <c r="AL346" s="166"/>
      <c r="AM346" s="166"/>
      <c r="AN346" s="167"/>
      <c r="AO346" s="208"/>
      <c r="AP346" s="167"/>
      <c r="AQ346" s="207"/>
      <c r="AR346" s="166"/>
      <c r="AS346" s="91"/>
    </row>
    <row r="347" spans="38:45" ht="15">
      <c r="AL347" s="166"/>
      <c r="AM347" s="166"/>
      <c r="AN347" s="167"/>
      <c r="AO347" s="208"/>
      <c r="AP347" s="167"/>
      <c r="AQ347" s="207"/>
      <c r="AR347" s="166"/>
      <c r="AS347" s="91"/>
    </row>
    <row r="348" spans="38:45" ht="15">
      <c r="AL348" s="166"/>
      <c r="AM348" s="166"/>
      <c r="AN348" s="167"/>
      <c r="AO348" s="208"/>
      <c r="AP348" s="167"/>
      <c r="AQ348" s="207"/>
      <c r="AR348" s="166"/>
      <c r="AS348" s="91"/>
    </row>
    <row r="349" spans="38:45" ht="15">
      <c r="AL349" s="166"/>
      <c r="AM349" s="166"/>
      <c r="AN349" s="167"/>
      <c r="AO349" s="208"/>
      <c r="AP349" s="167"/>
      <c r="AQ349" s="207"/>
      <c r="AR349" s="166"/>
      <c r="AS349" s="91"/>
    </row>
    <row r="350" spans="38:45" ht="15">
      <c r="AL350" s="166"/>
      <c r="AM350" s="166"/>
      <c r="AN350" s="167"/>
      <c r="AO350" s="208"/>
      <c r="AP350" s="167"/>
      <c r="AQ350" s="207"/>
      <c r="AR350" s="166"/>
      <c r="AS350" s="91"/>
    </row>
    <row r="351" spans="38:45" ht="15">
      <c r="AL351" s="166"/>
      <c r="AM351" s="166"/>
      <c r="AN351" s="167"/>
      <c r="AO351" s="208"/>
      <c r="AP351" s="167"/>
      <c r="AQ351" s="207"/>
      <c r="AR351" s="166"/>
      <c r="AS351" s="91"/>
    </row>
    <row r="352" spans="38:45" ht="15">
      <c r="AL352" s="166"/>
      <c r="AM352" s="166"/>
      <c r="AN352" s="167"/>
      <c r="AO352" s="208"/>
      <c r="AP352" s="167"/>
      <c r="AQ352" s="207"/>
      <c r="AR352" s="166"/>
      <c r="AS352" s="91"/>
    </row>
    <row r="353" spans="38:45" ht="15">
      <c r="AL353" s="166"/>
      <c r="AM353" s="166"/>
      <c r="AN353" s="167"/>
      <c r="AO353" s="208"/>
      <c r="AP353" s="167"/>
      <c r="AQ353" s="207"/>
      <c r="AR353" s="166"/>
      <c r="AS353" s="91"/>
    </row>
    <row r="354" spans="38:45" ht="15">
      <c r="AL354" s="166"/>
      <c r="AM354" s="166"/>
      <c r="AN354" s="167"/>
      <c r="AO354" s="208"/>
      <c r="AP354" s="167"/>
      <c r="AQ354" s="207"/>
      <c r="AR354" s="166"/>
      <c r="AS354" s="91"/>
    </row>
    <row r="355" spans="38:45" ht="15">
      <c r="AL355" s="166"/>
      <c r="AM355" s="166"/>
      <c r="AN355" s="167"/>
      <c r="AO355" s="166"/>
      <c r="AP355" s="167"/>
      <c r="AQ355" s="207"/>
      <c r="AR355" s="166"/>
      <c r="AS355" s="91"/>
    </row>
    <row r="356" spans="38:45" ht="15">
      <c r="AL356" s="166"/>
      <c r="AM356" s="166"/>
      <c r="AN356" s="167"/>
      <c r="AO356" s="166"/>
      <c r="AP356" s="167"/>
      <c r="AQ356" s="207"/>
      <c r="AR356" s="166"/>
      <c r="AS356" s="91"/>
    </row>
    <row r="357" spans="38:45" ht="15">
      <c r="AL357" s="166"/>
      <c r="AM357" s="166"/>
      <c r="AN357" s="167"/>
      <c r="AO357" s="166"/>
      <c r="AP357" s="167"/>
      <c r="AQ357" s="207"/>
      <c r="AR357" s="166"/>
      <c r="AS357" s="91"/>
    </row>
    <row r="358" spans="38:45" ht="15">
      <c r="AL358" s="166"/>
      <c r="AM358" s="166"/>
      <c r="AN358" s="167"/>
      <c r="AO358" s="166"/>
      <c r="AP358" s="167"/>
      <c r="AQ358" s="207"/>
      <c r="AR358" s="166"/>
      <c r="AS358" s="91"/>
    </row>
    <row r="359" spans="38:45" ht="15">
      <c r="AL359" s="166"/>
      <c r="AM359" s="166"/>
      <c r="AN359" s="167"/>
      <c r="AO359" s="166"/>
      <c r="AP359" s="167"/>
      <c r="AQ359" s="207"/>
      <c r="AR359" s="166"/>
      <c r="AS359" s="91"/>
    </row>
    <row r="360" spans="38:45" ht="15">
      <c r="AL360" s="166"/>
      <c r="AM360" s="166"/>
      <c r="AN360" s="167"/>
      <c r="AO360" s="166"/>
      <c r="AP360" s="167"/>
      <c r="AQ360" s="207"/>
      <c r="AR360" s="166"/>
      <c r="AS360" s="91"/>
    </row>
    <row r="361" spans="38:45" ht="15">
      <c r="AL361" s="166"/>
      <c r="AM361" s="166"/>
      <c r="AN361" s="167"/>
      <c r="AO361" s="166"/>
      <c r="AP361" s="167"/>
      <c r="AQ361" s="207"/>
      <c r="AR361" s="166"/>
      <c r="AS361" s="91"/>
    </row>
    <row r="362" spans="38:45" ht="15">
      <c r="AL362" s="166"/>
      <c r="AM362" s="166"/>
      <c r="AN362" s="167"/>
      <c r="AO362" s="166"/>
      <c r="AP362" s="167"/>
      <c r="AQ362" s="207"/>
      <c r="AR362" s="166"/>
      <c r="AS362" s="91"/>
    </row>
    <row r="363" spans="38:45" ht="15">
      <c r="AL363" s="166"/>
      <c r="AM363" s="166"/>
      <c r="AN363" s="167"/>
      <c r="AO363" s="166"/>
      <c r="AP363" s="167"/>
      <c r="AQ363" s="207"/>
      <c r="AR363" s="166"/>
      <c r="AS363" s="91"/>
    </row>
    <row r="364" spans="38:45" ht="15">
      <c r="AL364" s="166"/>
      <c r="AM364" s="166"/>
      <c r="AN364" s="167"/>
      <c r="AO364" s="166"/>
      <c r="AP364" s="167"/>
      <c r="AQ364" s="207"/>
      <c r="AR364" s="166"/>
      <c r="AS364" s="91"/>
    </row>
    <row r="365" spans="38:45" ht="15">
      <c r="AL365" s="166"/>
      <c r="AM365" s="166"/>
      <c r="AN365" s="167"/>
      <c r="AO365" s="208"/>
      <c r="AP365" s="167"/>
      <c r="AQ365" s="207"/>
      <c r="AR365" s="166"/>
      <c r="AS365" s="91"/>
    </row>
    <row r="366" spans="38:45" ht="15">
      <c r="AL366" s="166"/>
      <c r="AM366" s="166"/>
      <c r="AN366" s="167"/>
      <c r="AO366" s="166"/>
      <c r="AP366" s="167"/>
      <c r="AQ366" s="207"/>
      <c r="AR366" s="166"/>
      <c r="AS366" s="91"/>
    </row>
    <row r="367" spans="38:45" ht="15">
      <c r="AL367" s="166"/>
      <c r="AM367" s="166"/>
      <c r="AN367" s="167"/>
      <c r="AO367" s="208"/>
      <c r="AP367" s="167"/>
      <c r="AQ367" s="207"/>
      <c r="AR367" s="166"/>
      <c r="AS367" s="91"/>
    </row>
    <row r="368" spans="38:45" ht="15">
      <c r="AL368" s="166"/>
      <c r="AM368" s="166"/>
      <c r="AN368" s="167"/>
      <c r="AO368" s="166"/>
      <c r="AP368" s="167"/>
      <c r="AQ368" s="207"/>
      <c r="AR368" s="166"/>
      <c r="AS368" s="91"/>
    </row>
    <row r="369" spans="38:45" ht="15">
      <c r="AL369" s="166"/>
      <c r="AM369" s="166"/>
      <c r="AN369" s="167"/>
      <c r="AO369" s="166"/>
      <c r="AP369" s="167"/>
      <c r="AQ369" s="207"/>
      <c r="AR369" s="166"/>
      <c r="AS369" s="91"/>
    </row>
    <row r="370" spans="38:45" ht="15">
      <c r="AL370" s="166"/>
      <c r="AM370" s="166"/>
      <c r="AN370" s="167"/>
      <c r="AO370" s="166"/>
      <c r="AP370" s="167"/>
      <c r="AQ370" s="207"/>
      <c r="AR370" s="166"/>
      <c r="AS370" s="91"/>
    </row>
    <row r="371" spans="38:45" ht="15">
      <c r="AL371" s="166"/>
      <c r="AM371" s="166"/>
      <c r="AN371" s="167"/>
      <c r="AO371" s="166"/>
      <c r="AP371" s="167"/>
      <c r="AQ371" s="207"/>
      <c r="AR371" s="166"/>
      <c r="AS371" s="91"/>
    </row>
    <row r="372" spans="38:45" ht="15">
      <c r="AL372" s="166"/>
      <c r="AM372" s="166"/>
      <c r="AN372" s="167"/>
      <c r="AO372" s="166"/>
      <c r="AP372" s="167"/>
      <c r="AQ372" s="207"/>
      <c r="AR372" s="166"/>
      <c r="AS372" s="91"/>
    </row>
    <row r="373" spans="38:45" ht="15">
      <c r="AL373" s="166"/>
      <c r="AM373" s="166"/>
      <c r="AN373" s="167"/>
      <c r="AO373" s="166"/>
      <c r="AP373" s="167"/>
      <c r="AQ373" s="207"/>
      <c r="AR373" s="166"/>
      <c r="AS373" s="91"/>
    </row>
    <row r="374" spans="38:45" ht="15">
      <c r="AL374" s="166"/>
      <c r="AM374" s="166"/>
      <c r="AN374" s="167"/>
      <c r="AO374" s="166"/>
      <c r="AP374" s="167"/>
      <c r="AQ374" s="207"/>
      <c r="AR374" s="166"/>
      <c r="AS374" s="91"/>
    </row>
    <row r="375" spans="38:45" ht="15">
      <c r="AL375" s="166"/>
      <c r="AM375" s="166"/>
      <c r="AN375" s="167"/>
      <c r="AO375" s="166"/>
      <c r="AP375" s="167"/>
      <c r="AQ375" s="207"/>
      <c r="AR375" s="166"/>
      <c r="AS375" s="91"/>
    </row>
    <row r="376" spans="38:45" ht="15">
      <c r="AL376" s="166"/>
      <c r="AM376" s="166"/>
      <c r="AN376" s="167"/>
      <c r="AO376" s="166"/>
      <c r="AP376" s="167"/>
      <c r="AQ376" s="207"/>
      <c r="AR376" s="166"/>
      <c r="AS376" s="91"/>
    </row>
    <row r="377" spans="38:45" ht="15">
      <c r="AL377" s="166"/>
      <c r="AM377" s="166"/>
      <c r="AN377" s="167"/>
      <c r="AO377" s="166"/>
      <c r="AP377" s="166"/>
      <c r="AQ377" s="166"/>
      <c r="AR377" s="166"/>
      <c r="AS377" s="167"/>
    </row>
    <row r="378" spans="38:45" ht="15">
      <c r="AL378" s="166"/>
      <c r="AM378" s="166"/>
      <c r="AN378" s="167"/>
      <c r="AO378" s="166"/>
      <c r="AP378" s="166"/>
      <c r="AQ378" s="166"/>
      <c r="AR378" s="166"/>
      <c r="AS378" s="166"/>
    </row>
    <row r="379" spans="38:45" ht="15">
      <c r="AL379" s="166"/>
      <c r="AM379" s="166"/>
      <c r="AN379" s="167"/>
      <c r="AO379" s="166"/>
      <c r="AP379" s="166"/>
      <c r="AQ379" s="166"/>
      <c r="AR379" s="166"/>
      <c r="AS379" s="166"/>
    </row>
    <row r="380" spans="38:45" ht="15">
      <c r="AL380" s="166"/>
      <c r="AM380" s="166"/>
      <c r="AN380" s="167"/>
      <c r="AO380" s="166"/>
      <c r="AP380" s="166"/>
      <c r="AQ380" s="166"/>
      <c r="AR380" s="166"/>
      <c r="AS380" s="166"/>
    </row>
    <row r="381" spans="38:45" ht="15">
      <c r="AL381" s="166"/>
      <c r="AM381" s="166"/>
      <c r="AN381" s="167"/>
      <c r="AO381" s="166"/>
      <c r="AP381" s="166"/>
      <c r="AQ381" s="166"/>
      <c r="AR381" s="166"/>
      <c r="AS381" s="166"/>
    </row>
    <row r="382" spans="38:45" ht="15">
      <c r="AL382" s="166"/>
      <c r="AM382" s="166"/>
      <c r="AN382" s="167"/>
      <c r="AO382" s="166"/>
      <c r="AP382" s="166"/>
      <c r="AQ382" s="166"/>
      <c r="AR382" s="166"/>
      <c r="AS382" s="166"/>
    </row>
    <row r="383" spans="38:45" ht="15">
      <c r="AL383" s="166"/>
      <c r="AM383" s="166"/>
      <c r="AN383" s="167"/>
      <c r="AO383" s="166"/>
      <c r="AP383" s="166"/>
      <c r="AQ383" s="166"/>
      <c r="AR383" s="166"/>
      <c r="AS383" s="166"/>
    </row>
    <row r="384" spans="38:45" ht="15">
      <c r="AL384" s="166"/>
      <c r="AM384" s="166"/>
      <c r="AN384" s="167"/>
      <c r="AO384" s="166"/>
      <c r="AP384" s="166"/>
      <c r="AQ384" s="166"/>
      <c r="AR384" s="166"/>
      <c r="AS384" s="166"/>
    </row>
    <row r="385" spans="38:45" ht="15">
      <c r="AL385" s="166"/>
      <c r="AM385" s="166"/>
      <c r="AN385" s="167"/>
      <c r="AO385" s="166"/>
      <c r="AP385" s="166"/>
      <c r="AQ385" s="166"/>
      <c r="AR385" s="166"/>
      <c r="AS385" s="166"/>
    </row>
    <row r="386" spans="38:45" ht="15">
      <c r="AL386" s="166"/>
      <c r="AM386" s="166"/>
      <c r="AN386" s="167"/>
      <c r="AO386" s="166"/>
      <c r="AP386" s="166"/>
      <c r="AQ386" s="166"/>
      <c r="AR386" s="166"/>
      <c r="AS386" s="166"/>
    </row>
    <row r="387" spans="38:45" ht="15">
      <c r="AL387" s="166"/>
      <c r="AM387" s="166"/>
      <c r="AN387" s="167"/>
      <c r="AO387" s="166"/>
      <c r="AP387" s="166"/>
      <c r="AQ387" s="166"/>
      <c r="AR387" s="166"/>
      <c r="AS387" s="166"/>
    </row>
    <row r="388" spans="38:45" ht="15">
      <c r="AL388" s="166"/>
      <c r="AM388" s="166"/>
      <c r="AN388" s="167"/>
      <c r="AO388" s="166"/>
      <c r="AP388" s="166"/>
      <c r="AQ388" s="166"/>
      <c r="AR388" s="166"/>
      <c r="AS388" s="166"/>
    </row>
    <row r="389" spans="38:45" ht="15">
      <c r="AL389" s="166"/>
      <c r="AM389" s="166"/>
      <c r="AN389" s="167"/>
      <c r="AO389" s="166"/>
      <c r="AP389" s="166"/>
      <c r="AQ389" s="166"/>
      <c r="AR389" s="166"/>
      <c r="AS389" s="166"/>
    </row>
    <row r="390" spans="38:45" ht="15">
      <c r="AL390" s="166"/>
      <c r="AM390" s="166"/>
      <c r="AN390" s="167"/>
      <c r="AO390" s="166"/>
      <c r="AP390" s="166"/>
      <c r="AQ390" s="166"/>
      <c r="AR390" s="166"/>
      <c r="AS390" s="166"/>
    </row>
    <row r="391" spans="38:45" ht="15">
      <c r="AL391" s="166"/>
      <c r="AM391" s="166"/>
      <c r="AN391" s="167"/>
      <c r="AO391" s="166"/>
      <c r="AP391" s="166"/>
      <c r="AQ391" s="166"/>
      <c r="AR391" s="166"/>
      <c r="AS391" s="166"/>
    </row>
    <row r="392" spans="38:45" ht="15">
      <c r="AL392" s="166"/>
      <c r="AM392" s="166"/>
      <c r="AN392" s="167"/>
      <c r="AO392" s="166"/>
      <c r="AP392" s="166"/>
      <c r="AQ392" s="166"/>
      <c r="AR392" s="166"/>
      <c r="AS392" s="166"/>
    </row>
    <row r="393" spans="38:45" ht="15">
      <c r="AL393" s="166"/>
      <c r="AM393" s="166"/>
      <c r="AN393" s="167"/>
      <c r="AO393" s="166"/>
      <c r="AP393" s="166"/>
      <c r="AQ393" s="166"/>
      <c r="AR393" s="166"/>
      <c r="AS393" s="166"/>
    </row>
    <row r="394" spans="38:45" ht="15">
      <c r="AL394" s="166"/>
      <c r="AM394" s="166"/>
      <c r="AN394" s="167"/>
      <c r="AO394" s="166"/>
      <c r="AP394" s="166"/>
      <c r="AQ394" s="166"/>
      <c r="AR394" s="166"/>
      <c r="AS394" s="166"/>
    </row>
    <row r="395" spans="38:45" ht="15">
      <c r="AL395" s="166"/>
      <c r="AM395" s="166"/>
      <c r="AN395" s="167"/>
      <c r="AO395" s="166"/>
      <c r="AP395" s="166"/>
      <c r="AQ395" s="166"/>
      <c r="AR395" s="166"/>
      <c r="AS395" s="166"/>
    </row>
    <row r="396" spans="38:45" ht="15">
      <c r="AL396" s="166"/>
      <c r="AM396" s="166"/>
      <c r="AN396" s="167"/>
      <c r="AO396" s="166"/>
      <c r="AP396" s="166"/>
      <c r="AQ396" s="166"/>
      <c r="AR396" s="166"/>
      <c r="AS396" s="166"/>
    </row>
    <row r="397" spans="38:45" ht="15">
      <c r="AL397" s="166"/>
      <c r="AM397" s="166"/>
      <c r="AN397" s="167"/>
      <c r="AO397" s="166"/>
      <c r="AP397" s="166"/>
      <c r="AQ397" s="166"/>
      <c r="AR397" s="166"/>
      <c r="AS397" s="166"/>
    </row>
    <row r="398" spans="38:45" ht="15">
      <c r="AL398" s="166"/>
      <c r="AM398" s="166"/>
      <c r="AN398" s="167"/>
      <c r="AO398" s="166"/>
      <c r="AP398" s="166"/>
      <c r="AQ398" s="166"/>
      <c r="AR398" s="166"/>
      <c r="AS398" s="166"/>
    </row>
    <row r="399" spans="38:45" ht="15">
      <c r="AL399" s="166"/>
      <c r="AM399" s="166"/>
      <c r="AN399" s="167"/>
      <c r="AO399" s="166"/>
      <c r="AP399" s="166"/>
      <c r="AQ399" s="166"/>
      <c r="AR399" s="166"/>
      <c r="AS399" s="166"/>
    </row>
    <row r="400" spans="38:45" ht="15">
      <c r="AL400" s="166"/>
      <c r="AM400" s="166"/>
      <c r="AN400" s="167"/>
      <c r="AO400" s="166"/>
      <c r="AP400" s="166"/>
      <c r="AQ400" s="166"/>
      <c r="AR400" s="166"/>
      <c r="AS400" s="166"/>
    </row>
    <row r="401" spans="38:45" ht="15">
      <c r="AL401" s="166"/>
      <c r="AM401" s="166"/>
      <c r="AN401" s="167"/>
      <c r="AO401" s="166"/>
      <c r="AP401" s="166"/>
      <c r="AQ401" s="166"/>
      <c r="AR401" s="166"/>
      <c r="AS401" s="166"/>
    </row>
    <row r="402" spans="38:45" ht="15">
      <c r="AL402" s="166"/>
      <c r="AM402" s="166"/>
      <c r="AN402" s="167"/>
      <c r="AO402" s="166"/>
      <c r="AP402" s="166"/>
      <c r="AQ402" s="166"/>
      <c r="AR402" s="166"/>
      <c r="AS402" s="166"/>
    </row>
    <row r="403" spans="38:45" ht="15">
      <c r="AL403" s="166"/>
      <c r="AM403" s="166"/>
      <c r="AN403" s="167"/>
      <c r="AO403" s="166"/>
      <c r="AP403" s="166"/>
      <c r="AQ403" s="166"/>
      <c r="AR403" s="166"/>
      <c r="AS403" s="166"/>
    </row>
    <row r="404" spans="38:45" ht="15">
      <c r="AL404" s="166"/>
      <c r="AM404" s="166"/>
      <c r="AN404" s="167"/>
      <c r="AO404" s="166"/>
      <c r="AP404" s="166"/>
      <c r="AQ404" s="166"/>
      <c r="AR404" s="166"/>
      <c r="AS404" s="166"/>
    </row>
    <row r="405" spans="38:45" ht="15">
      <c r="AL405" s="166"/>
      <c r="AM405" s="166"/>
      <c r="AN405" s="167"/>
      <c r="AO405" s="166"/>
      <c r="AP405" s="166"/>
      <c r="AQ405" s="166"/>
      <c r="AR405" s="166"/>
      <c r="AS405" s="166"/>
    </row>
    <row r="406" spans="38:45" ht="15">
      <c r="AL406" s="166"/>
      <c r="AM406" s="166"/>
      <c r="AN406" s="167"/>
      <c r="AO406" s="166"/>
      <c r="AP406" s="166"/>
      <c r="AQ406" s="166"/>
      <c r="AR406" s="166"/>
      <c r="AS406" s="166"/>
    </row>
    <row r="407" spans="38:45" ht="15">
      <c r="AL407" s="166"/>
      <c r="AM407" s="166"/>
      <c r="AN407" s="167"/>
      <c r="AO407" s="166"/>
      <c r="AP407" s="166"/>
      <c r="AQ407" s="166"/>
      <c r="AR407" s="166"/>
      <c r="AS407" s="166"/>
    </row>
    <row r="408" spans="38:45" ht="15">
      <c r="AL408" s="166"/>
      <c r="AM408" s="166"/>
      <c r="AN408" s="167"/>
      <c r="AO408" s="166"/>
      <c r="AP408" s="166"/>
      <c r="AQ408" s="166"/>
      <c r="AR408" s="166"/>
      <c r="AS408" s="166"/>
    </row>
    <row r="409" spans="38:45" ht="15">
      <c r="AL409" s="166"/>
      <c r="AM409" s="166"/>
      <c r="AN409" s="167"/>
      <c r="AO409" s="166"/>
      <c r="AP409" s="166"/>
      <c r="AQ409" s="166"/>
      <c r="AR409" s="166"/>
      <c r="AS409" s="166"/>
    </row>
    <row r="410" spans="38:45" ht="15">
      <c r="AL410" s="166"/>
      <c r="AM410" s="166"/>
      <c r="AN410" s="167"/>
      <c r="AO410" s="166"/>
      <c r="AP410" s="166"/>
      <c r="AQ410" s="166"/>
      <c r="AR410" s="166"/>
      <c r="AS410" s="166"/>
    </row>
    <row r="411" spans="38:45" ht="15">
      <c r="AL411" s="166"/>
      <c r="AM411" s="166"/>
      <c r="AN411" s="167"/>
      <c r="AO411" s="166"/>
      <c r="AP411" s="166"/>
      <c r="AQ411" s="166"/>
      <c r="AR411" s="166"/>
      <c r="AS411" s="166"/>
    </row>
    <row r="412" spans="38:45" ht="15">
      <c r="AL412" s="166"/>
      <c r="AM412" s="166"/>
      <c r="AN412" s="167"/>
      <c r="AO412" s="166"/>
      <c r="AP412" s="166"/>
      <c r="AQ412" s="166"/>
      <c r="AR412" s="166"/>
      <c r="AS412" s="166"/>
    </row>
    <row r="413" spans="38:45" ht="15">
      <c r="AL413" s="166"/>
      <c r="AM413" s="166"/>
      <c r="AN413" s="167"/>
      <c r="AO413" s="166"/>
      <c r="AP413" s="166"/>
      <c r="AQ413" s="166"/>
      <c r="AR413" s="166"/>
      <c r="AS413" s="166"/>
    </row>
    <row r="414" spans="38:45" ht="15">
      <c r="AL414" s="166"/>
      <c r="AM414" s="166"/>
      <c r="AN414" s="167"/>
      <c r="AO414" s="166"/>
      <c r="AP414" s="166"/>
      <c r="AQ414" s="166"/>
      <c r="AR414" s="166"/>
      <c r="AS414" s="166"/>
    </row>
    <row r="415" spans="38:45" ht="15">
      <c r="AL415" s="166"/>
      <c r="AM415" s="166"/>
      <c r="AN415" s="167"/>
      <c r="AO415" s="166"/>
      <c r="AP415" s="166"/>
      <c r="AQ415" s="166"/>
      <c r="AR415" s="166"/>
      <c r="AS415" s="166"/>
    </row>
    <row r="416" spans="38:45" ht="15">
      <c r="AL416" s="166"/>
      <c r="AM416" s="166"/>
      <c r="AN416" s="167"/>
      <c r="AO416" s="166"/>
      <c r="AP416" s="166"/>
      <c r="AQ416" s="166"/>
      <c r="AR416" s="166"/>
      <c r="AS416" s="166"/>
    </row>
    <row r="417" spans="38:45" ht="15">
      <c r="AL417" s="166"/>
      <c r="AM417" s="166"/>
      <c r="AN417" s="167"/>
      <c r="AO417" s="166"/>
      <c r="AP417" s="166"/>
      <c r="AQ417" s="166"/>
      <c r="AR417" s="166"/>
      <c r="AS417" s="166"/>
    </row>
    <row r="418" spans="38:45" ht="15">
      <c r="AL418" s="166"/>
      <c r="AM418" s="166"/>
      <c r="AN418" s="167"/>
      <c r="AO418" s="166"/>
      <c r="AP418" s="166"/>
      <c r="AQ418" s="166"/>
      <c r="AR418" s="166"/>
      <c r="AS418" s="166"/>
    </row>
    <row r="419" spans="38:45" ht="15">
      <c r="AL419" s="166"/>
      <c r="AM419" s="166"/>
      <c r="AN419" s="167"/>
      <c r="AO419" s="166"/>
      <c r="AP419" s="166"/>
      <c r="AQ419" s="166"/>
      <c r="AR419" s="166"/>
      <c r="AS419" s="166"/>
    </row>
    <row r="420" spans="38:45" ht="15">
      <c r="AL420" s="166"/>
      <c r="AM420" s="166"/>
      <c r="AN420" s="167"/>
      <c r="AO420" s="166"/>
      <c r="AP420" s="166"/>
      <c r="AQ420" s="166"/>
      <c r="AR420" s="166"/>
      <c r="AS420" s="166"/>
    </row>
    <row r="421" spans="38:45" ht="15">
      <c r="AL421" s="166"/>
      <c r="AM421" s="166"/>
      <c r="AN421" s="167"/>
      <c r="AO421" s="166"/>
      <c r="AP421" s="166"/>
      <c r="AQ421" s="166"/>
      <c r="AR421" s="166"/>
      <c r="AS421" s="166"/>
    </row>
    <row r="422" spans="38:45" ht="15">
      <c r="AL422" s="166"/>
      <c r="AM422" s="166"/>
      <c r="AN422" s="167"/>
      <c r="AO422" s="166"/>
      <c r="AP422" s="166"/>
      <c r="AQ422" s="166"/>
      <c r="AR422" s="166"/>
      <c r="AS422" s="166"/>
    </row>
    <row r="423" spans="38:45" ht="15">
      <c r="AL423" s="166"/>
      <c r="AM423" s="166"/>
      <c r="AN423" s="167"/>
      <c r="AO423" s="166"/>
      <c r="AP423" s="166"/>
      <c r="AQ423" s="166"/>
      <c r="AR423" s="166"/>
      <c r="AS423" s="166"/>
    </row>
    <row r="424" spans="38:45" ht="15">
      <c r="AL424" s="166"/>
      <c r="AM424" s="166"/>
      <c r="AN424" s="167"/>
      <c r="AO424" s="166"/>
      <c r="AP424" s="166"/>
      <c r="AQ424" s="166"/>
      <c r="AR424" s="166"/>
      <c r="AS424" s="166"/>
    </row>
    <row r="425" spans="38:45" ht="15">
      <c r="AL425" s="166"/>
      <c r="AM425" s="166"/>
      <c r="AN425" s="167"/>
      <c r="AO425" s="166"/>
      <c r="AP425" s="166"/>
      <c r="AQ425" s="166"/>
      <c r="AR425" s="166"/>
      <c r="AS425" s="166"/>
    </row>
    <row r="426" spans="38:45" ht="15">
      <c r="AL426" s="166"/>
      <c r="AM426" s="166"/>
      <c r="AN426" s="167"/>
      <c r="AO426" s="166"/>
      <c r="AP426" s="166"/>
      <c r="AQ426" s="166"/>
      <c r="AR426" s="166"/>
      <c r="AS426" s="166"/>
    </row>
    <row r="427" spans="38:45" ht="15">
      <c r="AL427" s="166"/>
      <c r="AM427" s="166"/>
      <c r="AN427" s="167"/>
      <c r="AO427" s="166"/>
      <c r="AP427" s="166"/>
      <c r="AQ427" s="166"/>
      <c r="AR427" s="166"/>
      <c r="AS427" s="166"/>
    </row>
    <row r="428" spans="38:45" ht="15">
      <c r="AL428" s="166"/>
      <c r="AM428" s="166"/>
      <c r="AN428" s="167"/>
      <c r="AO428" s="166"/>
      <c r="AP428" s="166"/>
      <c r="AQ428" s="166"/>
      <c r="AR428" s="166"/>
      <c r="AS428" s="166"/>
    </row>
    <row r="429" spans="38:45" ht="15">
      <c r="AL429" s="166"/>
      <c r="AM429" s="166"/>
      <c r="AN429" s="167"/>
      <c r="AO429" s="166"/>
      <c r="AP429" s="166"/>
      <c r="AQ429" s="166"/>
      <c r="AR429" s="166"/>
      <c r="AS429" s="166"/>
    </row>
    <row r="430" spans="38:45" ht="15">
      <c r="AL430" s="166"/>
      <c r="AM430" s="166"/>
      <c r="AN430" s="167"/>
      <c r="AO430" s="166"/>
      <c r="AP430" s="166"/>
      <c r="AQ430" s="166"/>
      <c r="AR430" s="166"/>
      <c r="AS430" s="166"/>
    </row>
    <row r="431" spans="38:45" ht="15">
      <c r="AL431" s="166"/>
      <c r="AM431" s="166"/>
      <c r="AN431" s="167"/>
      <c r="AO431" s="166"/>
      <c r="AP431" s="166"/>
      <c r="AQ431" s="166"/>
      <c r="AR431" s="166"/>
      <c r="AS431" s="166"/>
    </row>
    <row r="432" spans="38:45" ht="15">
      <c r="AL432" s="166"/>
      <c r="AM432" s="166"/>
      <c r="AN432" s="167"/>
      <c r="AO432" s="166"/>
      <c r="AP432" s="166"/>
      <c r="AQ432" s="166"/>
      <c r="AR432" s="166"/>
      <c r="AS432" s="166"/>
    </row>
    <row r="433" spans="38:45" ht="15">
      <c r="AL433" s="166"/>
      <c r="AM433" s="166"/>
      <c r="AN433" s="167"/>
      <c r="AO433" s="166"/>
      <c r="AP433" s="166"/>
      <c r="AQ433" s="166"/>
      <c r="AR433" s="166"/>
      <c r="AS433" s="166"/>
    </row>
    <row r="434" spans="38:45" ht="15">
      <c r="AL434" s="166"/>
      <c r="AM434" s="166"/>
      <c r="AN434" s="167"/>
      <c r="AO434" s="166"/>
      <c r="AP434" s="166"/>
      <c r="AQ434" s="166"/>
      <c r="AR434" s="166"/>
      <c r="AS434" s="166"/>
    </row>
    <row r="435" spans="38:45" ht="15">
      <c r="AL435" s="166"/>
      <c r="AM435" s="166"/>
      <c r="AN435" s="167"/>
      <c r="AO435" s="166"/>
      <c r="AP435" s="166"/>
      <c r="AQ435" s="166"/>
      <c r="AR435" s="166"/>
      <c r="AS435" s="166"/>
    </row>
    <row r="436" spans="38:45" ht="15">
      <c r="AL436" s="166"/>
      <c r="AM436" s="166"/>
      <c r="AN436" s="167"/>
      <c r="AO436" s="166"/>
      <c r="AP436" s="166"/>
      <c r="AQ436" s="166"/>
      <c r="AR436" s="166"/>
      <c r="AS436" s="166"/>
    </row>
    <row r="437" spans="38:45" ht="15">
      <c r="AL437" s="166"/>
      <c r="AM437" s="166"/>
      <c r="AN437" s="167"/>
      <c r="AO437" s="166"/>
      <c r="AP437" s="166"/>
      <c r="AQ437" s="166"/>
      <c r="AR437" s="166"/>
      <c r="AS437" s="166"/>
    </row>
    <row r="438" spans="38:45" ht="15">
      <c r="AL438" s="166"/>
      <c r="AM438" s="166"/>
      <c r="AN438" s="167"/>
      <c r="AO438" s="166"/>
      <c r="AP438" s="166"/>
      <c r="AQ438" s="166"/>
      <c r="AR438" s="166"/>
      <c r="AS438" s="166"/>
    </row>
    <row r="439" spans="38:45" ht="15">
      <c r="AL439" s="166"/>
      <c r="AM439" s="166"/>
      <c r="AN439" s="167"/>
      <c r="AO439" s="166"/>
      <c r="AP439" s="166"/>
      <c r="AQ439" s="166"/>
      <c r="AR439" s="166"/>
      <c r="AS439" s="166"/>
    </row>
    <row r="440" spans="38:45" ht="15">
      <c r="AL440" s="166"/>
      <c r="AM440" s="166"/>
      <c r="AN440" s="167"/>
      <c r="AO440" s="166"/>
      <c r="AP440" s="166"/>
      <c r="AQ440" s="166"/>
      <c r="AR440" s="166"/>
      <c r="AS440" s="166"/>
    </row>
    <row r="441" spans="38:45" ht="15">
      <c r="AL441" s="166"/>
      <c r="AM441" s="166"/>
      <c r="AN441" s="167"/>
      <c r="AO441" s="166"/>
      <c r="AP441" s="166"/>
      <c r="AQ441" s="166"/>
      <c r="AR441" s="166"/>
      <c r="AS441" s="166"/>
    </row>
    <row r="442" spans="38:45" ht="15">
      <c r="AL442" s="166"/>
      <c r="AM442" s="166"/>
      <c r="AN442" s="167"/>
      <c r="AO442" s="166"/>
      <c r="AP442" s="166"/>
      <c r="AQ442" s="166"/>
      <c r="AR442" s="166"/>
      <c r="AS442" s="166"/>
    </row>
    <row r="443" spans="38:45" ht="15">
      <c r="AL443" s="166"/>
      <c r="AM443" s="166"/>
      <c r="AN443" s="167"/>
      <c r="AO443" s="166"/>
      <c r="AP443" s="166"/>
      <c r="AQ443" s="166"/>
      <c r="AR443" s="166"/>
      <c r="AS443" s="166"/>
    </row>
    <row r="444" spans="38:45" ht="15">
      <c r="AL444" s="166"/>
      <c r="AM444" s="166"/>
      <c r="AN444" s="167"/>
      <c r="AO444" s="166"/>
      <c r="AP444" s="166"/>
      <c r="AQ444" s="166"/>
      <c r="AR444" s="166"/>
      <c r="AS444" s="166"/>
    </row>
    <row r="445" spans="38:45" ht="15">
      <c r="AL445" s="166"/>
      <c r="AM445" s="166"/>
      <c r="AN445" s="167"/>
      <c r="AO445" s="166"/>
      <c r="AP445" s="166"/>
      <c r="AQ445" s="166"/>
      <c r="AR445" s="166"/>
      <c r="AS445" s="166"/>
    </row>
    <row r="446" spans="38:45" ht="15">
      <c r="AL446" s="166"/>
      <c r="AM446" s="166"/>
      <c r="AN446" s="167"/>
      <c r="AO446" s="166"/>
      <c r="AP446" s="166"/>
      <c r="AQ446" s="166"/>
      <c r="AR446" s="166"/>
      <c r="AS446" s="166"/>
    </row>
    <row r="447" spans="38:45" ht="15">
      <c r="AL447" s="166"/>
      <c r="AM447" s="166"/>
      <c r="AN447" s="167"/>
      <c r="AO447" s="166"/>
      <c r="AP447" s="166"/>
      <c r="AQ447" s="166"/>
      <c r="AR447" s="166"/>
      <c r="AS447" s="166"/>
    </row>
    <row r="448" spans="38:45" ht="15">
      <c r="AL448" s="166"/>
      <c r="AM448" s="166"/>
      <c r="AN448" s="167"/>
      <c r="AO448" s="166"/>
      <c r="AP448" s="166"/>
      <c r="AQ448" s="166"/>
      <c r="AR448" s="166"/>
      <c r="AS448" s="166"/>
    </row>
    <row r="449" spans="38:45" ht="15">
      <c r="AL449" s="166"/>
      <c r="AM449" s="166"/>
      <c r="AN449" s="167"/>
      <c r="AO449" s="166"/>
      <c r="AP449" s="166"/>
      <c r="AQ449" s="166"/>
      <c r="AR449" s="166"/>
      <c r="AS449" s="166"/>
    </row>
    <row r="450" spans="38:45" ht="15">
      <c r="AL450" s="166"/>
      <c r="AM450" s="166"/>
      <c r="AN450" s="167"/>
      <c r="AO450" s="166"/>
      <c r="AP450" s="166"/>
      <c r="AQ450" s="166"/>
      <c r="AR450" s="166"/>
      <c r="AS450" s="166"/>
    </row>
    <row r="451" spans="38:45" ht="15">
      <c r="AL451" s="166"/>
      <c r="AM451" s="166"/>
      <c r="AN451" s="167"/>
      <c r="AO451" s="166"/>
      <c r="AP451" s="166"/>
      <c r="AQ451" s="166"/>
      <c r="AR451" s="166"/>
      <c r="AS451" s="166"/>
    </row>
    <row r="452" spans="38:45" ht="15">
      <c r="AL452" s="166"/>
      <c r="AM452" s="166"/>
      <c r="AN452" s="167"/>
      <c r="AO452" s="166"/>
      <c r="AP452" s="166"/>
      <c r="AQ452" s="166"/>
      <c r="AR452" s="166"/>
      <c r="AS452" s="166"/>
    </row>
    <row r="453" spans="38:45" ht="15">
      <c r="AL453" s="166"/>
      <c r="AM453" s="166"/>
      <c r="AN453" s="167"/>
      <c r="AO453" s="166"/>
      <c r="AP453" s="166"/>
      <c r="AQ453" s="166"/>
      <c r="AR453" s="166"/>
      <c r="AS453" s="166"/>
    </row>
    <row r="454" spans="38:45" ht="15">
      <c r="AL454" s="166"/>
      <c r="AM454" s="166"/>
      <c r="AN454" s="167"/>
      <c r="AO454" s="166"/>
      <c r="AP454" s="166"/>
      <c r="AQ454" s="166"/>
      <c r="AR454" s="166"/>
      <c r="AS454" s="166"/>
    </row>
    <row r="455" spans="38:45" ht="15">
      <c r="AL455" s="166"/>
      <c r="AM455" s="166"/>
      <c r="AN455" s="167"/>
      <c r="AO455" s="166"/>
      <c r="AP455" s="166"/>
      <c r="AQ455" s="166"/>
      <c r="AR455" s="166"/>
      <c r="AS455" s="166"/>
    </row>
    <row r="456" spans="38:45" ht="15">
      <c r="AL456" s="166"/>
      <c r="AM456" s="166"/>
      <c r="AN456" s="167"/>
      <c r="AO456" s="166"/>
      <c r="AP456" s="166"/>
      <c r="AQ456" s="166"/>
      <c r="AR456" s="166"/>
      <c r="AS456" s="166"/>
    </row>
    <row r="457" spans="38:45" ht="15">
      <c r="AL457" s="166"/>
      <c r="AM457" s="166"/>
      <c r="AN457" s="167"/>
      <c r="AO457" s="166"/>
      <c r="AP457" s="166"/>
      <c r="AQ457" s="166"/>
      <c r="AR457" s="166"/>
      <c r="AS457" s="166"/>
    </row>
    <row r="458" spans="38:45" ht="15">
      <c r="AL458" s="166"/>
      <c r="AM458" s="166"/>
      <c r="AN458" s="167"/>
      <c r="AO458" s="166"/>
      <c r="AP458" s="166"/>
      <c r="AQ458" s="166"/>
      <c r="AR458" s="166"/>
      <c r="AS458" s="166"/>
    </row>
    <row r="459" spans="38:45" ht="15">
      <c r="AL459" s="166"/>
      <c r="AM459" s="166"/>
      <c r="AN459" s="167"/>
      <c r="AO459" s="166"/>
      <c r="AP459" s="166"/>
      <c r="AQ459" s="166"/>
      <c r="AR459" s="166"/>
      <c r="AS459" s="166"/>
    </row>
    <row r="460" spans="38:45" ht="15">
      <c r="AL460" s="166"/>
      <c r="AM460" s="166"/>
      <c r="AN460" s="167"/>
      <c r="AO460" s="166"/>
      <c r="AP460" s="166"/>
      <c r="AQ460" s="166"/>
      <c r="AR460" s="166"/>
      <c r="AS460" s="166"/>
    </row>
    <row r="461" spans="38:45" ht="15">
      <c r="AL461" s="166"/>
      <c r="AM461" s="166"/>
      <c r="AN461" s="167"/>
      <c r="AO461" s="166"/>
      <c r="AP461" s="166"/>
      <c r="AQ461" s="166"/>
      <c r="AR461" s="166"/>
      <c r="AS461" s="166"/>
    </row>
    <row r="462" spans="38:45" ht="15">
      <c r="AL462" s="166"/>
      <c r="AM462" s="166"/>
      <c r="AN462" s="167"/>
      <c r="AO462" s="166"/>
      <c r="AP462" s="166"/>
      <c r="AQ462" s="166"/>
      <c r="AR462" s="166"/>
      <c r="AS462" s="166"/>
    </row>
    <row r="463" spans="38:45" ht="15">
      <c r="AL463" s="166"/>
      <c r="AM463" s="166"/>
      <c r="AN463" s="167"/>
      <c r="AO463" s="166"/>
      <c r="AP463" s="166"/>
      <c r="AQ463" s="166"/>
      <c r="AR463" s="166"/>
      <c r="AS463" s="166"/>
    </row>
    <row r="464" spans="38:45" ht="15">
      <c r="AL464" s="166"/>
      <c r="AM464" s="166"/>
      <c r="AN464" s="167"/>
      <c r="AO464" s="166"/>
      <c r="AP464" s="166"/>
      <c r="AQ464" s="166"/>
      <c r="AR464" s="166"/>
      <c r="AS464" s="166"/>
    </row>
    <row r="465" spans="38:45" ht="15">
      <c r="AL465" s="166"/>
      <c r="AM465" s="166"/>
      <c r="AN465" s="167"/>
      <c r="AO465" s="166"/>
      <c r="AP465" s="166"/>
      <c r="AQ465" s="166"/>
      <c r="AR465" s="166"/>
      <c r="AS465" s="166"/>
    </row>
    <row r="466" spans="38:45" ht="15">
      <c r="AL466" s="166"/>
      <c r="AM466" s="166"/>
      <c r="AN466" s="167"/>
      <c r="AO466" s="166"/>
      <c r="AP466" s="166"/>
      <c r="AQ466" s="166"/>
      <c r="AR466" s="166"/>
      <c r="AS466" s="166"/>
    </row>
    <row r="467" spans="38:45" ht="15">
      <c r="AL467" s="166"/>
      <c r="AM467" s="166"/>
      <c r="AN467" s="167"/>
      <c r="AO467" s="166"/>
      <c r="AP467" s="166"/>
      <c r="AQ467" s="166"/>
      <c r="AR467" s="166"/>
      <c r="AS467" s="166"/>
    </row>
    <row r="468" spans="38:45" ht="15">
      <c r="AL468" s="166"/>
      <c r="AM468" s="166"/>
      <c r="AN468" s="167"/>
      <c r="AO468" s="166"/>
      <c r="AP468" s="166"/>
      <c r="AQ468" s="166"/>
      <c r="AR468" s="166"/>
      <c r="AS468" s="166"/>
    </row>
    <row r="469" spans="38:45" ht="15">
      <c r="AL469" s="166"/>
      <c r="AM469" s="166"/>
      <c r="AN469" s="167"/>
      <c r="AO469" s="166"/>
      <c r="AP469" s="166"/>
      <c r="AQ469" s="166"/>
      <c r="AR469" s="166"/>
      <c r="AS469" s="166"/>
    </row>
    <row r="470" spans="38:45" ht="15">
      <c r="AL470" s="166"/>
      <c r="AM470" s="166"/>
      <c r="AN470" s="167"/>
      <c r="AO470" s="166"/>
      <c r="AP470" s="166"/>
      <c r="AQ470" s="166"/>
      <c r="AR470" s="166"/>
      <c r="AS470" s="166"/>
    </row>
    <row r="471" spans="38:45" ht="15">
      <c r="AL471" s="166"/>
      <c r="AM471" s="166"/>
      <c r="AN471" s="167"/>
      <c r="AO471" s="166"/>
      <c r="AP471" s="166"/>
      <c r="AQ471" s="166"/>
      <c r="AR471" s="166"/>
      <c r="AS471" s="166"/>
    </row>
    <row r="472" spans="38:45" ht="15">
      <c r="AL472" s="166"/>
      <c r="AM472" s="166"/>
      <c r="AN472" s="167"/>
      <c r="AO472" s="166"/>
      <c r="AP472" s="166"/>
      <c r="AQ472" s="166"/>
      <c r="AR472" s="166"/>
      <c r="AS472" s="166"/>
    </row>
    <row r="473" spans="38:45" ht="15">
      <c r="AL473" s="166"/>
      <c r="AM473" s="166"/>
      <c r="AN473" s="167"/>
      <c r="AO473" s="166"/>
      <c r="AP473" s="166"/>
      <c r="AQ473" s="166"/>
      <c r="AR473" s="166"/>
      <c r="AS473" s="166"/>
    </row>
    <row r="474" spans="38:45" ht="15">
      <c r="AL474" s="166"/>
      <c r="AM474" s="166"/>
      <c r="AN474" s="167"/>
      <c r="AO474" s="166"/>
      <c r="AP474" s="166"/>
      <c r="AQ474" s="166"/>
      <c r="AR474" s="166"/>
      <c r="AS474" s="166"/>
    </row>
    <row r="475" spans="38:45" ht="15">
      <c r="AL475" s="166"/>
      <c r="AM475" s="166"/>
      <c r="AN475" s="167"/>
      <c r="AO475" s="166"/>
      <c r="AP475" s="166"/>
      <c r="AQ475" s="166"/>
      <c r="AR475" s="166"/>
      <c r="AS475" s="166"/>
    </row>
    <row r="476" spans="38:45" ht="15">
      <c r="AL476" s="166"/>
      <c r="AM476" s="166"/>
      <c r="AN476" s="167"/>
      <c r="AO476" s="166"/>
      <c r="AP476" s="166"/>
      <c r="AQ476" s="166"/>
      <c r="AR476" s="166"/>
      <c r="AS476" s="166"/>
    </row>
    <row r="477" spans="38:45" ht="15">
      <c r="AL477" s="166"/>
      <c r="AM477" s="166"/>
      <c r="AN477" s="167"/>
      <c r="AO477" s="166"/>
      <c r="AP477" s="166"/>
      <c r="AQ477" s="166"/>
      <c r="AR477" s="166"/>
      <c r="AS477" s="166"/>
    </row>
    <row r="478" spans="38:45" ht="15">
      <c r="AL478" s="166"/>
      <c r="AM478" s="166"/>
      <c r="AN478" s="167"/>
      <c r="AO478" s="166"/>
      <c r="AP478" s="166"/>
      <c r="AQ478" s="166"/>
      <c r="AR478" s="166"/>
      <c r="AS478" s="166"/>
    </row>
    <row r="479" spans="38:45" ht="15">
      <c r="AL479" s="166"/>
      <c r="AM479" s="166"/>
      <c r="AN479" s="167"/>
      <c r="AO479" s="166"/>
      <c r="AP479" s="166"/>
      <c r="AQ479" s="166"/>
      <c r="AR479" s="166"/>
      <c r="AS479" s="166"/>
    </row>
    <row r="480" spans="38:45" ht="15">
      <c r="AL480" s="166"/>
      <c r="AM480" s="166"/>
      <c r="AN480" s="167"/>
      <c r="AO480" s="166"/>
      <c r="AP480" s="166"/>
      <c r="AQ480" s="166"/>
      <c r="AR480" s="166"/>
      <c r="AS480" s="166"/>
    </row>
    <row r="481" spans="38:45" ht="15">
      <c r="AL481" s="166"/>
      <c r="AM481" s="166"/>
      <c r="AN481" s="167"/>
      <c r="AO481" s="166"/>
      <c r="AP481" s="166"/>
      <c r="AQ481" s="166"/>
      <c r="AR481" s="166"/>
      <c r="AS481" s="166"/>
    </row>
    <row r="482" spans="38:45" ht="15">
      <c r="AL482" s="166"/>
      <c r="AM482" s="166"/>
      <c r="AN482" s="167"/>
      <c r="AO482" s="166"/>
      <c r="AP482" s="166"/>
      <c r="AQ482" s="166"/>
      <c r="AR482" s="166"/>
      <c r="AS482" s="166"/>
    </row>
    <row r="483" spans="38:45" ht="15">
      <c r="AL483" s="166"/>
      <c r="AM483" s="166"/>
      <c r="AN483" s="167"/>
      <c r="AO483" s="166"/>
      <c r="AP483" s="166"/>
      <c r="AQ483" s="166"/>
      <c r="AR483" s="166"/>
      <c r="AS483" s="166"/>
    </row>
    <row r="484" spans="38:45" ht="15">
      <c r="AL484" s="166"/>
      <c r="AM484" s="166"/>
      <c r="AN484" s="167"/>
      <c r="AO484" s="166"/>
      <c r="AP484" s="166"/>
      <c r="AQ484" s="166"/>
      <c r="AR484" s="166"/>
      <c r="AS484" s="166"/>
    </row>
    <row r="485" spans="38:45" ht="15">
      <c r="AL485" s="166"/>
      <c r="AM485" s="166"/>
      <c r="AN485" s="167"/>
      <c r="AO485" s="166"/>
      <c r="AP485" s="166"/>
      <c r="AQ485" s="166"/>
      <c r="AR485" s="166"/>
      <c r="AS485" s="166"/>
    </row>
    <row r="486" spans="38:45" ht="15">
      <c r="AL486" s="166"/>
      <c r="AM486" s="166"/>
      <c r="AN486" s="167"/>
      <c r="AO486" s="166"/>
      <c r="AP486" s="166"/>
      <c r="AQ486" s="166"/>
      <c r="AR486" s="166"/>
      <c r="AS486" s="166"/>
    </row>
    <row r="487" spans="38:45" ht="15">
      <c r="AL487" s="166"/>
      <c r="AM487" s="166"/>
      <c r="AN487" s="167"/>
      <c r="AO487" s="166"/>
      <c r="AP487" s="166"/>
      <c r="AQ487" s="166"/>
      <c r="AR487" s="166"/>
      <c r="AS487" s="166"/>
    </row>
    <row r="488" spans="38:45" ht="15">
      <c r="AL488" s="166"/>
      <c r="AM488" s="166"/>
      <c r="AN488" s="167"/>
      <c r="AO488" s="166"/>
      <c r="AP488" s="166"/>
      <c r="AQ488" s="166"/>
      <c r="AR488" s="166"/>
      <c r="AS488" s="166"/>
    </row>
    <row r="489" spans="38:45" ht="15">
      <c r="AL489" s="166"/>
      <c r="AM489" s="166"/>
      <c r="AN489" s="167"/>
      <c r="AO489" s="166"/>
      <c r="AP489" s="166"/>
      <c r="AQ489" s="166"/>
      <c r="AR489" s="166"/>
      <c r="AS489" s="166"/>
    </row>
    <row r="490" spans="38:45" ht="15">
      <c r="AL490" s="166"/>
      <c r="AM490" s="166"/>
      <c r="AN490" s="167"/>
      <c r="AO490" s="166"/>
      <c r="AP490" s="166"/>
      <c r="AQ490" s="166"/>
      <c r="AR490" s="166"/>
      <c r="AS490" s="166"/>
    </row>
    <row r="491" spans="38:45" ht="15">
      <c r="AL491" s="166"/>
      <c r="AM491" s="166"/>
      <c r="AN491" s="167"/>
      <c r="AO491" s="166"/>
      <c r="AP491" s="166"/>
      <c r="AQ491" s="166"/>
      <c r="AR491" s="166"/>
      <c r="AS491" s="166"/>
    </row>
    <row r="492" spans="38:45" ht="15">
      <c r="AL492" s="166"/>
      <c r="AM492" s="166"/>
      <c r="AN492" s="167"/>
      <c r="AO492" s="166"/>
      <c r="AP492" s="166"/>
      <c r="AQ492" s="166"/>
      <c r="AR492" s="166"/>
      <c r="AS492" s="166"/>
    </row>
    <row r="493" spans="38:45" ht="15">
      <c r="AL493" s="166"/>
      <c r="AM493" s="166"/>
      <c r="AN493" s="167"/>
      <c r="AO493" s="166"/>
      <c r="AP493" s="166"/>
      <c r="AQ493" s="166"/>
      <c r="AR493" s="166"/>
      <c r="AS493" s="166"/>
    </row>
    <row r="494" spans="38:45" ht="15">
      <c r="AL494" s="166"/>
      <c r="AM494" s="166"/>
      <c r="AN494" s="167"/>
      <c r="AO494" s="166"/>
      <c r="AP494" s="166"/>
      <c r="AQ494" s="166"/>
      <c r="AR494" s="166"/>
      <c r="AS494" s="166"/>
    </row>
    <row r="495" spans="38:45" ht="15">
      <c r="AL495" s="166"/>
      <c r="AM495" s="166"/>
      <c r="AN495" s="167"/>
      <c r="AO495" s="166"/>
      <c r="AP495" s="166"/>
      <c r="AQ495" s="166"/>
      <c r="AR495" s="166"/>
      <c r="AS495" s="166"/>
    </row>
    <row r="496" spans="38:45" ht="15">
      <c r="AL496" s="166"/>
      <c r="AM496" s="166"/>
      <c r="AN496" s="167"/>
      <c r="AO496" s="166"/>
      <c r="AP496" s="166"/>
      <c r="AQ496" s="166"/>
      <c r="AR496" s="166"/>
      <c r="AS496" s="166"/>
    </row>
    <row r="497" spans="38:45" ht="15">
      <c r="AL497" s="166"/>
      <c r="AM497" s="166"/>
      <c r="AN497" s="167"/>
      <c r="AO497" s="166"/>
      <c r="AP497" s="166"/>
      <c r="AQ497" s="166"/>
      <c r="AR497" s="166"/>
      <c r="AS497" s="166"/>
    </row>
    <row r="498" spans="38:45" ht="15">
      <c r="AL498" s="166"/>
      <c r="AM498" s="166"/>
      <c r="AN498" s="167"/>
      <c r="AO498" s="166"/>
      <c r="AP498" s="166"/>
      <c r="AQ498" s="166"/>
      <c r="AR498" s="166"/>
      <c r="AS498" s="166"/>
    </row>
    <row r="499" spans="38:45" ht="15">
      <c r="AL499" s="166"/>
      <c r="AM499" s="166"/>
      <c r="AN499" s="167"/>
      <c r="AO499" s="166"/>
      <c r="AP499" s="166"/>
      <c r="AQ499" s="166"/>
      <c r="AR499" s="166"/>
      <c r="AS499" s="166"/>
    </row>
    <row r="500" spans="38:45" ht="15">
      <c r="AL500" s="166"/>
      <c r="AM500" s="166"/>
      <c r="AN500" s="167"/>
      <c r="AO500" s="166"/>
      <c r="AP500" s="166"/>
      <c r="AQ500" s="166"/>
      <c r="AR500" s="166"/>
      <c r="AS500" s="166"/>
    </row>
    <row r="501" ht="15">
      <c r="AN501" s="46"/>
    </row>
    <row r="502" ht="15">
      <c r="AN502" s="46"/>
    </row>
    <row r="503" ht="15">
      <c r="AN503" s="46"/>
    </row>
    <row r="504" ht="15">
      <c r="AN504" s="46"/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00"/>
  <sheetViews>
    <sheetView zoomScalePageLayoutView="0" workbookViewId="0" topLeftCell="E79">
      <selection activeCell="G32" sqref="G32"/>
    </sheetView>
  </sheetViews>
  <sheetFormatPr defaultColWidth="9.140625" defaultRowHeight="15"/>
  <cols>
    <col min="1" max="1" width="9.140625" style="21" customWidth="1"/>
    <col min="2" max="2" width="19.57421875" style="21" customWidth="1"/>
    <col min="3" max="3" width="9.140625" style="21" customWidth="1"/>
    <col min="4" max="5" width="10.57421875" style="21" bestFit="1" customWidth="1"/>
    <col min="6" max="6" width="9.57421875" style="21" bestFit="1" customWidth="1"/>
    <col min="7" max="10" width="9.140625" style="21" customWidth="1"/>
    <col min="11" max="11" width="10.00390625" style="21" customWidth="1"/>
    <col min="12" max="19" width="9.140625" style="21" customWidth="1"/>
    <col min="20" max="20" width="10.421875" style="21" customWidth="1"/>
    <col min="21" max="21" width="13.140625" style="21" bestFit="1" customWidth="1"/>
    <col min="22" max="22" width="12.421875" style="21" bestFit="1" customWidth="1"/>
    <col min="23" max="16384" width="9.140625" style="21" customWidth="1"/>
  </cols>
  <sheetData>
    <row r="1" spans="4:20" ht="15.75" thickBot="1">
      <c r="D1" s="63" t="s">
        <v>75</v>
      </c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</row>
    <row r="2" spans="2:21" ht="15.75" thickBot="1">
      <c r="B2" s="21" t="s">
        <v>162</v>
      </c>
      <c r="D2" s="239" t="s">
        <v>203</v>
      </c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1"/>
      <c r="U2" s="68"/>
    </row>
    <row r="3" spans="2:21" ht="15.75" thickBot="1">
      <c r="B3" s="64" t="s">
        <v>5</v>
      </c>
      <c r="C3" s="64" t="s">
        <v>74</v>
      </c>
      <c r="D3" s="66">
        <v>2018</v>
      </c>
      <c r="E3" s="66">
        <v>2019</v>
      </c>
      <c r="F3" s="66">
        <v>2020</v>
      </c>
      <c r="G3" s="66">
        <v>2021</v>
      </c>
      <c r="H3" s="66">
        <v>2022</v>
      </c>
      <c r="I3" s="66">
        <v>2023</v>
      </c>
      <c r="J3" s="66">
        <v>2024</v>
      </c>
      <c r="K3" s="66">
        <v>2025</v>
      </c>
      <c r="L3" s="66">
        <v>2026</v>
      </c>
      <c r="M3" s="66">
        <v>2027</v>
      </c>
      <c r="N3" s="66">
        <v>2028</v>
      </c>
      <c r="O3" s="66">
        <v>2029</v>
      </c>
      <c r="P3" s="66">
        <v>2030</v>
      </c>
      <c r="Q3" s="66">
        <v>2031</v>
      </c>
      <c r="R3" s="66">
        <v>2032</v>
      </c>
      <c r="S3" s="66">
        <v>2033</v>
      </c>
      <c r="T3" s="66">
        <v>2034</v>
      </c>
      <c r="U3" s="64" t="s">
        <v>49</v>
      </c>
    </row>
    <row r="4" spans="1:22" ht="15.75" thickBot="1">
      <c r="A4" s="21">
        <v>1</v>
      </c>
      <c r="B4" s="64" t="s">
        <v>103</v>
      </c>
      <c r="C4" s="64">
        <v>1</v>
      </c>
      <c r="D4" s="79">
        <v>0</v>
      </c>
      <c r="E4" s="70">
        <v>0</v>
      </c>
      <c r="F4" s="70">
        <v>0</v>
      </c>
      <c r="G4" s="70">
        <v>0</v>
      </c>
      <c r="H4" s="70">
        <v>0</v>
      </c>
      <c r="I4" s="70">
        <v>0</v>
      </c>
      <c r="J4" s="70">
        <v>0</v>
      </c>
      <c r="K4" s="70">
        <v>0</v>
      </c>
      <c r="L4" s="70">
        <v>0</v>
      </c>
      <c r="M4" s="70">
        <v>0</v>
      </c>
      <c r="N4" s="70">
        <v>0</v>
      </c>
      <c r="O4" s="70">
        <v>0</v>
      </c>
      <c r="P4" s="70">
        <v>0</v>
      </c>
      <c r="Q4" s="70">
        <v>0</v>
      </c>
      <c r="R4" s="70">
        <v>0</v>
      </c>
      <c r="S4" s="70">
        <v>0</v>
      </c>
      <c r="T4" s="70">
        <v>0</v>
      </c>
      <c r="U4" s="65">
        <f>SUM(D4:T4)</f>
        <v>0</v>
      </c>
      <c r="V4" s="27"/>
    </row>
    <row r="5" spans="1:22" ht="15.75" thickBot="1">
      <c r="A5" s="21">
        <v>2</v>
      </c>
      <c r="B5" s="64" t="s">
        <v>104</v>
      </c>
      <c r="C5" s="64">
        <v>1</v>
      </c>
      <c r="D5" s="79">
        <v>0</v>
      </c>
      <c r="E5" s="70">
        <v>0</v>
      </c>
      <c r="F5" s="70">
        <v>0</v>
      </c>
      <c r="G5" s="70">
        <v>0</v>
      </c>
      <c r="H5" s="70">
        <v>0</v>
      </c>
      <c r="I5" s="70">
        <v>0</v>
      </c>
      <c r="J5" s="70">
        <v>0</v>
      </c>
      <c r="K5" s="70">
        <v>0</v>
      </c>
      <c r="L5" s="70">
        <v>0</v>
      </c>
      <c r="M5" s="70">
        <v>0</v>
      </c>
      <c r="N5" s="70">
        <v>0</v>
      </c>
      <c r="O5" s="70">
        <v>0</v>
      </c>
      <c r="P5" s="70">
        <v>0</v>
      </c>
      <c r="Q5" s="70">
        <v>0</v>
      </c>
      <c r="R5" s="70">
        <v>0</v>
      </c>
      <c r="S5" s="70">
        <v>0</v>
      </c>
      <c r="T5" s="70">
        <v>0</v>
      </c>
      <c r="U5" s="65">
        <f aca="true" t="shared" si="0" ref="U5:U86">SUM(D5:T5)</f>
        <v>0</v>
      </c>
      <c r="V5" s="27"/>
    </row>
    <row r="6" spans="1:22" ht="15.75" thickBot="1">
      <c r="A6" s="21">
        <v>3</v>
      </c>
      <c r="B6" s="64" t="s">
        <v>105</v>
      </c>
      <c r="C6" s="64">
        <v>1</v>
      </c>
      <c r="D6" s="79">
        <v>6298.93</v>
      </c>
      <c r="E6" s="70">
        <v>4974.93</v>
      </c>
      <c r="F6" s="70">
        <v>0</v>
      </c>
      <c r="G6" s="70">
        <v>0</v>
      </c>
      <c r="H6" s="70">
        <v>0</v>
      </c>
      <c r="I6" s="70">
        <v>0</v>
      </c>
      <c r="J6" s="70">
        <v>0</v>
      </c>
      <c r="K6" s="70">
        <v>0</v>
      </c>
      <c r="L6" s="70">
        <v>0</v>
      </c>
      <c r="M6" s="70">
        <v>0</v>
      </c>
      <c r="N6" s="70">
        <v>0</v>
      </c>
      <c r="O6" s="70">
        <v>0</v>
      </c>
      <c r="P6" s="70">
        <v>0</v>
      </c>
      <c r="Q6" s="70">
        <v>0</v>
      </c>
      <c r="R6" s="70">
        <v>0</v>
      </c>
      <c r="S6" s="70">
        <v>0</v>
      </c>
      <c r="T6" s="70">
        <v>0</v>
      </c>
      <c r="U6" s="65">
        <f t="shared" si="0"/>
        <v>11273.86</v>
      </c>
      <c r="V6" s="27"/>
    </row>
    <row r="7" spans="1:22" ht="15.75" thickBot="1">
      <c r="A7" s="21">
        <v>4</v>
      </c>
      <c r="B7" s="64" t="s">
        <v>106</v>
      </c>
      <c r="C7" s="64">
        <v>1</v>
      </c>
      <c r="D7" s="79">
        <v>5958</v>
      </c>
      <c r="E7" s="70">
        <v>0</v>
      </c>
      <c r="F7" s="70">
        <v>0</v>
      </c>
      <c r="G7" s="70">
        <v>0</v>
      </c>
      <c r="H7" s="70">
        <v>0</v>
      </c>
      <c r="I7" s="70">
        <v>0</v>
      </c>
      <c r="J7" s="70">
        <v>0</v>
      </c>
      <c r="K7" s="70">
        <v>0</v>
      </c>
      <c r="L7" s="70">
        <v>0</v>
      </c>
      <c r="M7" s="70">
        <v>0</v>
      </c>
      <c r="N7" s="70">
        <v>0</v>
      </c>
      <c r="O7" s="70">
        <v>0</v>
      </c>
      <c r="P7" s="70">
        <v>0</v>
      </c>
      <c r="Q7" s="70">
        <v>0</v>
      </c>
      <c r="R7" s="70">
        <v>0</v>
      </c>
      <c r="S7" s="70">
        <v>0</v>
      </c>
      <c r="T7" s="70">
        <v>0</v>
      </c>
      <c r="U7" s="65">
        <f t="shared" si="0"/>
        <v>5958</v>
      </c>
      <c r="V7" s="27"/>
    </row>
    <row r="8" spans="1:22" ht="15.75" thickBot="1">
      <c r="A8" s="21">
        <v>5</v>
      </c>
      <c r="B8" s="64" t="s">
        <v>107</v>
      </c>
      <c r="C8" s="64">
        <v>1</v>
      </c>
      <c r="D8" s="79">
        <v>10261</v>
      </c>
      <c r="E8" s="70">
        <v>0</v>
      </c>
      <c r="F8" s="70">
        <v>0</v>
      </c>
      <c r="G8" s="70">
        <v>0</v>
      </c>
      <c r="H8" s="70">
        <v>0</v>
      </c>
      <c r="I8" s="70">
        <v>0</v>
      </c>
      <c r="J8" s="70">
        <v>0</v>
      </c>
      <c r="K8" s="70">
        <v>0</v>
      </c>
      <c r="L8" s="70">
        <v>0</v>
      </c>
      <c r="M8" s="70">
        <v>0</v>
      </c>
      <c r="N8" s="70">
        <v>0</v>
      </c>
      <c r="O8" s="70">
        <v>0</v>
      </c>
      <c r="P8" s="70">
        <v>0</v>
      </c>
      <c r="Q8" s="70">
        <v>0</v>
      </c>
      <c r="R8" s="70">
        <v>0</v>
      </c>
      <c r="S8" s="70">
        <v>0</v>
      </c>
      <c r="T8" s="70">
        <v>0</v>
      </c>
      <c r="U8" s="65">
        <f t="shared" si="0"/>
        <v>10261</v>
      </c>
      <c r="V8" s="27"/>
    </row>
    <row r="9" spans="1:22" ht="15.75" thickBot="1">
      <c r="A9" s="21">
        <v>6</v>
      </c>
      <c r="B9" s="64" t="s">
        <v>108</v>
      </c>
      <c r="C9" s="64">
        <v>1</v>
      </c>
      <c r="D9" s="79">
        <v>0</v>
      </c>
      <c r="E9" s="70">
        <v>0</v>
      </c>
      <c r="F9" s="70">
        <v>0</v>
      </c>
      <c r="G9" s="70">
        <v>0</v>
      </c>
      <c r="H9" s="70">
        <v>0</v>
      </c>
      <c r="I9" s="70">
        <v>0</v>
      </c>
      <c r="J9" s="70">
        <v>0</v>
      </c>
      <c r="K9" s="70">
        <v>0</v>
      </c>
      <c r="L9" s="70">
        <v>0</v>
      </c>
      <c r="M9" s="70">
        <v>0</v>
      </c>
      <c r="N9" s="70">
        <v>0</v>
      </c>
      <c r="O9" s="70">
        <v>0</v>
      </c>
      <c r="P9" s="70">
        <v>0</v>
      </c>
      <c r="Q9" s="70">
        <v>0</v>
      </c>
      <c r="R9" s="70">
        <v>0</v>
      </c>
      <c r="S9" s="70">
        <v>0</v>
      </c>
      <c r="T9" s="70">
        <v>0</v>
      </c>
      <c r="U9" s="65">
        <f t="shared" si="0"/>
        <v>0</v>
      </c>
      <c r="V9" s="27"/>
    </row>
    <row r="10" spans="1:22" ht="15.75" thickBot="1">
      <c r="A10" s="21">
        <v>7</v>
      </c>
      <c r="B10" s="64" t="s">
        <v>109</v>
      </c>
      <c r="C10" s="64">
        <v>1</v>
      </c>
      <c r="D10" s="79">
        <v>13240</v>
      </c>
      <c r="E10" s="70">
        <v>0</v>
      </c>
      <c r="F10" s="70">
        <v>0</v>
      </c>
      <c r="G10" s="70">
        <v>0</v>
      </c>
      <c r="H10" s="70">
        <v>0</v>
      </c>
      <c r="I10" s="70">
        <v>0</v>
      </c>
      <c r="J10" s="70">
        <v>0</v>
      </c>
      <c r="K10" s="70">
        <v>0</v>
      </c>
      <c r="L10" s="70">
        <v>0</v>
      </c>
      <c r="M10" s="70">
        <v>0</v>
      </c>
      <c r="N10" s="70">
        <v>0</v>
      </c>
      <c r="O10" s="70">
        <v>0</v>
      </c>
      <c r="P10" s="70">
        <v>0</v>
      </c>
      <c r="Q10" s="70">
        <v>0</v>
      </c>
      <c r="R10" s="70">
        <v>0</v>
      </c>
      <c r="S10" s="70">
        <v>0</v>
      </c>
      <c r="T10" s="70">
        <v>0</v>
      </c>
      <c r="U10" s="65">
        <f t="shared" si="0"/>
        <v>13240</v>
      </c>
      <c r="V10" s="27"/>
    </row>
    <row r="11" spans="1:22" ht="15.75" thickBot="1">
      <c r="A11" s="21">
        <v>8</v>
      </c>
      <c r="B11" s="64" t="s">
        <v>110</v>
      </c>
      <c r="C11" s="64">
        <v>1</v>
      </c>
      <c r="D11" s="79">
        <v>0</v>
      </c>
      <c r="E11" s="70">
        <v>0</v>
      </c>
      <c r="F11" s="70">
        <v>0</v>
      </c>
      <c r="G11" s="70">
        <v>0</v>
      </c>
      <c r="H11" s="70">
        <v>0</v>
      </c>
      <c r="I11" s="70">
        <v>0</v>
      </c>
      <c r="J11" s="70">
        <v>0</v>
      </c>
      <c r="K11" s="70">
        <v>0</v>
      </c>
      <c r="L11" s="70">
        <v>0</v>
      </c>
      <c r="M11" s="70">
        <v>0</v>
      </c>
      <c r="N11" s="70">
        <v>0</v>
      </c>
      <c r="O11" s="70">
        <v>0</v>
      </c>
      <c r="P11" s="70">
        <v>0</v>
      </c>
      <c r="Q11" s="70">
        <v>0</v>
      </c>
      <c r="R11" s="70">
        <v>0</v>
      </c>
      <c r="S11" s="70">
        <v>0</v>
      </c>
      <c r="T11" s="70">
        <v>0</v>
      </c>
      <c r="U11" s="65">
        <f t="shared" si="0"/>
        <v>0</v>
      </c>
      <c r="V11" s="27"/>
    </row>
    <row r="12" spans="1:22" ht="15.75" thickBot="1">
      <c r="A12" s="21">
        <v>9</v>
      </c>
      <c r="B12" s="64" t="s">
        <v>111</v>
      </c>
      <c r="C12" s="64">
        <v>1</v>
      </c>
      <c r="D12" s="79">
        <v>0</v>
      </c>
      <c r="E12" s="70">
        <v>0</v>
      </c>
      <c r="F12" s="70">
        <v>0</v>
      </c>
      <c r="G12" s="70">
        <v>0</v>
      </c>
      <c r="H12" s="70">
        <v>0</v>
      </c>
      <c r="I12" s="70">
        <v>0</v>
      </c>
      <c r="J12" s="70">
        <v>0</v>
      </c>
      <c r="K12" s="70">
        <v>0</v>
      </c>
      <c r="L12" s="70">
        <v>0</v>
      </c>
      <c r="M12" s="70">
        <v>0</v>
      </c>
      <c r="N12" s="70">
        <v>0</v>
      </c>
      <c r="O12" s="70">
        <v>0</v>
      </c>
      <c r="P12" s="70">
        <v>0</v>
      </c>
      <c r="Q12" s="70">
        <v>0</v>
      </c>
      <c r="R12" s="70">
        <v>0</v>
      </c>
      <c r="S12" s="70">
        <v>0</v>
      </c>
      <c r="T12" s="70">
        <v>0</v>
      </c>
      <c r="U12" s="65">
        <f t="shared" si="0"/>
        <v>0</v>
      </c>
      <c r="V12" s="27"/>
    </row>
    <row r="13" spans="1:22" ht="15.75" thickBot="1">
      <c r="A13" s="21">
        <v>10</v>
      </c>
      <c r="B13" s="64" t="s">
        <v>112</v>
      </c>
      <c r="C13" s="64">
        <v>1</v>
      </c>
      <c r="D13" s="79">
        <v>0</v>
      </c>
      <c r="E13" s="70">
        <v>0</v>
      </c>
      <c r="F13" s="70">
        <v>0</v>
      </c>
      <c r="G13" s="70">
        <v>0</v>
      </c>
      <c r="H13" s="70">
        <v>0</v>
      </c>
      <c r="I13" s="70">
        <v>0</v>
      </c>
      <c r="J13" s="70">
        <v>0</v>
      </c>
      <c r="K13" s="70">
        <v>0</v>
      </c>
      <c r="L13" s="70">
        <v>0</v>
      </c>
      <c r="M13" s="70">
        <v>0</v>
      </c>
      <c r="N13" s="70">
        <v>0</v>
      </c>
      <c r="O13" s="70">
        <v>0</v>
      </c>
      <c r="P13" s="70">
        <v>0</v>
      </c>
      <c r="Q13" s="70">
        <v>0</v>
      </c>
      <c r="R13" s="70">
        <v>0</v>
      </c>
      <c r="S13" s="70">
        <v>0</v>
      </c>
      <c r="T13" s="70">
        <v>0</v>
      </c>
      <c r="U13" s="65">
        <f t="shared" si="0"/>
        <v>0</v>
      </c>
      <c r="V13" s="27"/>
    </row>
    <row r="14" spans="2:22" ht="15.75" thickBot="1">
      <c r="B14" s="66" t="s">
        <v>160</v>
      </c>
      <c r="C14" s="67"/>
      <c r="D14" s="70">
        <f>SUM(D4:D13)</f>
        <v>35757.93</v>
      </c>
      <c r="E14" s="70">
        <f aca="true" t="shared" si="1" ref="E14:T14">SUM(E4:E13)</f>
        <v>4974.93</v>
      </c>
      <c r="F14" s="70">
        <f t="shared" si="1"/>
        <v>0</v>
      </c>
      <c r="G14" s="70">
        <f t="shared" si="1"/>
        <v>0</v>
      </c>
      <c r="H14" s="70">
        <f t="shared" si="1"/>
        <v>0</v>
      </c>
      <c r="I14" s="70">
        <f t="shared" si="1"/>
        <v>0</v>
      </c>
      <c r="J14" s="70">
        <f t="shared" si="1"/>
        <v>0</v>
      </c>
      <c r="K14" s="70">
        <f t="shared" si="1"/>
        <v>0</v>
      </c>
      <c r="L14" s="70">
        <f t="shared" si="1"/>
        <v>0</v>
      </c>
      <c r="M14" s="70">
        <f t="shared" si="1"/>
        <v>0</v>
      </c>
      <c r="N14" s="70">
        <f t="shared" si="1"/>
        <v>0</v>
      </c>
      <c r="O14" s="70">
        <f t="shared" si="1"/>
        <v>0</v>
      </c>
      <c r="P14" s="70">
        <f t="shared" si="1"/>
        <v>0</v>
      </c>
      <c r="Q14" s="70">
        <f t="shared" si="1"/>
        <v>0</v>
      </c>
      <c r="R14" s="70">
        <f t="shared" si="1"/>
        <v>0</v>
      </c>
      <c r="S14" s="70">
        <f t="shared" si="1"/>
        <v>0</v>
      </c>
      <c r="T14" s="70">
        <f t="shared" si="1"/>
        <v>0</v>
      </c>
      <c r="U14" s="65">
        <f>SUM(U4:U13)</f>
        <v>40732.86</v>
      </c>
      <c r="V14" s="27"/>
    </row>
    <row r="15" spans="4:22" s="44" customFormat="1" ht="15"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45"/>
      <c r="V15" s="45"/>
    </row>
    <row r="16" spans="4:22" s="44" customFormat="1" ht="15.75" thickBot="1"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45"/>
      <c r="V16" s="45"/>
    </row>
    <row r="17" spans="1:22" ht="15.75" thickBot="1">
      <c r="A17" s="44"/>
      <c r="B17" s="110" t="s">
        <v>163</v>
      </c>
      <c r="C17" s="111"/>
      <c r="D17" s="239" t="s">
        <v>203</v>
      </c>
      <c r="E17" s="240"/>
      <c r="F17" s="240"/>
      <c r="G17" s="240"/>
      <c r="H17" s="240"/>
      <c r="I17" s="240"/>
      <c r="J17" s="240"/>
      <c r="K17" s="240"/>
      <c r="L17" s="240"/>
      <c r="M17" s="240"/>
      <c r="N17" s="240"/>
      <c r="O17" s="240"/>
      <c r="P17" s="240"/>
      <c r="Q17" s="240"/>
      <c r="R17" s="240"/>
      <c r="S17" s="240"/>
      <c r="T17" s="241"/>
      <c r="U17" s="68"/>
      <c r="V17" s="27"/>
    </row>
    <row r="18" spans="2:22" ht="15.75" thickBot="1">
      <c r="B18" s="64" t="s">
        <v>5</v>
      </c>
      <c r="C18" s="64" t="s">
        <v>74</v>
      </c>
      <c r="D18" s="66">
        <v>2018</v>
      </c>
      <c r="E18" s="66">
        <v>2019</v>
      </c>
      <c r="F18" s="66">
        <v>2020</v>
      </c>
      <c r="G18" s="66">
        <v>2021</v>
      </c>
      <c r="H18" s="66">
        <v>2022</v>
      </c>
      <c r="I18" s="66">
        <v>2023</v>
      </c>
      <c r="J18" s="66">
        <v>2024</v>
      </c>
      <c r="K18" s="66">
        <v>2025</v>
      </c>
      <c r="L18" s="66">
        <v>2026</v>
      </c>
      <c r="M18" s="66">
        <v>2027</v>
      </c>
      <c r="N18" s="66">
        <v>2028</v>
      </c>
      <c r="O18" s="66">
        <v>2029</v>
      </c>
      <c r="P18" s="66">
        <v>2030</v>
      </c>
      <c r="Q18" s="66">
        <v>2031</v>
      </c>
      <c r="R18" s="66">
        <v>2032</v>
      </c>
      <c r="S18" s="66">
        <v>2033</v>
      </c>
      <c r="T18" s="66">
        <v>2034</v>
      </c>
      <c r="U18" s="64" t="s">
        <v>49</v>
      </c>
      <c r="V18" s="27"/>
    </row>
    <row r="19" spans="1:22" ht="15.75" thickBot="1">
      <c r="A19" s="21">
        <v>11</v>
      </c>
      <c r="B19" s="64" t="s">
        <v>113</v>
      </c>
      <c r="C19" s="64">
        <v>2</v>
      </c>
      <c r="D19" s="79">
        <v>0</v>
      </c>
      <c r="E19" s="70">
        <v>0</v>
      </c>
      <c r="F19" s="70">
        <v>0</v>
      </c>
      <c r="G19" s="70">
        <v>0</v>
      </c>
      <c r="H19" s="70">
        <v>0</v>
      </c>
      <c r="I19" s="70">
        <v>0</v>
      </c>
      <c r="J19" s="70">
        <v>0</v>
      </c>
      <c r="K19" s="70">
        <v>0</v>
      </c>
      <c r="L19" s="70">
        <v>0</v>
      </c>
      <c r="M19" s="70">
        <v>0</v>
      </c>
      <c r="N19" s="70">
        <v>0</v>
      </c>
      <c r="O19" s="70">
        <v>0</v>
      </c>
      <c r="P19" s="70">
        <v>0</v>
      </c>
      <c r="Q19" s="70">
        <v>0</v>
      </c>
      <c r="R19" s="70">
        <v>0</v>
      </c>
      <c r="S19" s="70">
        <v>0</v>
      </c>
      <c r="T19" s="70">
        <v>0</v>
      </c>
      <c r="U19" s="70">
        <f t="shared" si="0"/>
        <v>0</v>
      </c>
      <c r="V19" s="27"/>
    </row>
    <row r="20" spans="1:22" ht="15.75" thickBot="1">
      <c r="A20" s="21">
        <v>12</v>
      </c>
      <c r="B20" s="64" t="s">
        <v>114</v>
      </c>
      <c r="C20" s="64">
        <v>2</v>
      </c>
      <c r="D20" s="79">
        <v>0</v>
      </c>
      <c r="E20" s="70">
        <v>0</v>
      </c>
      <c r="F20" s="70">
        <v>0</v>
      </c>
      <c r="G20" s="70">
        <v>0</v>
      </c>
      <c r="H20" s="70">
        <v>0</v>
      </c>
      <c r="I20" s="70">
        <v>0</v>
      </c>
      <c r="J20" s="70">
        <v>0</v>
      </c>
      <c r="K20" s="70">
        <v>0</v>
      </c>
      <c r="L20" s="70">
        <v>0</v>
      </c>
      <c r="M20" s="70">
        <v>0</v>
      </c>
      <c r="N20" s="70">
        <v>0</v>
      </c>
      <c r="O20" s="70">
        <v>0</v>
      </c>
      <c r="P20" s="70">
        <v>0</v>
      </c>
      <c r="Q20" s="70">
        <v>0</v>
      </c>
      <c r="R20" s="70">
        <v>0</v>
      </c>
      <c r="S20" s="70">
        <v>0</v>
      </c>
      <c r="T20" s="70">
        <v>0</v>
      </c>
      <c r="U20" s="70">
        <f t="shared" si="0"/>
        <v>0</v>
      </c>
      <c r="V20" s="27"/>
    </row>
    <row r="21" spans="1:22" ht="15.75" thickBot="1">
      <c r="A21" s="21">
        <v>13</v>
      </c>
      <c r="B21" s="64" t="s">
        <v>115</v>
      </c>
      <c r="C21" s="64">
        <v>2</v>
      </c>
      <c r="D21" s="79">
        <v>0</v>
      </c>
      <c r="E21" s="70">
        <v>0</v>
      </c>
      <c r="F21" s="70">
        <v>0</v>
      </c>
      <c r="G21" s="70">
        <v>0</v>
      </c>
      <c r="H21" s="70">
        <v>0</v>
      </c>
      <c r="I21" s="70">
        <v>0</v>
      </c>
      <c r="J21" s="70">
        <v>0</v>
      </c>
      <c r="K21" s="70">
        <v>0</v>
      </c>
      <c r="L21" s="70">
        <v>0</v>
      </c>
      <c r="M21" s="70">
        <v>0</v>
      </c>
      <c r="N21" s="70">
        <v>0</v>
      </c>
      <c r="O21" s="70">
        <v>0</v>
      </c>
      <c r="P21" s="70">
        <v>0</v>
      </c>
      <c r="Q21" s="70">
        <v>0</v>
      </c>
      <c r="R21" s="70">
        <v>0</v>
      </c>
      <c r="S21" s="70">
        <v>0</v>
      </c>
      <c r="T21" s="70">
        <v>0</v>
      </c>
      <c r="U21" s="70">
        <f t="shared" si="0"/>
        <v>0</v>
      </c>
      <c r="V21" s="27"/>
    </row>
    <row r="22" spans="1:22" ht="15.75" thickBot="1">
      <c r="A22" s="21">
        <v>14</v>
      </c>
      <c r="B22" s="64" t="s">
        <v>116</v>
      </c>
      <c r="C22" s="64">
        <v>2</v>
      </c>
      <c r="D22" s="79">
        <v>6404.85</v>
      </c>
      <c r="E22" s="70">
        <v>0</v>
      </c>
      <c r="F22" s="70">
        <v>0</v>
      </c>
      <c r="G22" s="70">
        <v>0</v>
      </c>
      <c r="H22" s="70">
        <v>0</v>
      </c>
      <c r="I22" s="70">
        <v>0</v>
      </c>
      <c r="J22" s="70">
        <v>0</v>
      </c>
      <c r="K22" s="70">
        <v>0</v>
      </c>
      <c r="L22" s="70">
        <v>0</v>
      </c>
      <c r="M22" s="70">
        <v>0</v>
      </c>
      <c r="N22" s="70">
        <v>0</v>
      </c>
      <c r="O22" s="70">
        <v>0</v>
      </c>
      <c r="P22" s="70">
        <v>0</v>
      </c>
      <c r="Q22" s="70">
        <v>0</v>
      </c>
      <c r="R22" s="70">
        <v>0</v>
      </c>
      <c r="S22" s="70">
        <v>0</v>
      </c>
      <c r="T22" s="70">
        <v>0</v>
      </c>
      <c r="U22" s="70">
        <f t="shared" si="0"/>
        <v>6404.85</v>
      </c>
      <c r="V22" s="27"/>
    </row>
    <row r="23" spans="1:22" ht="15.75" thickBot="1">
      <c r="A23" s="21">
        <v>15</v>
      </c>
      <c r="B23" s="64" t="s">
        <v>117</v>
      </c>
      <c r="C23" s="64">
        <v>2</v>
      </c>
      <c r="D23" s="79">
        <v>556.08</v>
      </c>
      <c r="E23" s="70">
        <v>556.08</v>
      </c>
      <c r="F23" s="70">
        <v>556.08</v>
      </c>
      <c r="G23" s="70">
        <v>0</v>
      </c>
      <c r="H23" s="70">
        <v>0</v>
      </c>
      <c r="I23" s="70">
        <v>0</v>
      </c>
      <c r="J23" s="70">
        <v>0</v>
      </c>
      <c r="K23" s="70">
        <v>0</v>
      </c>
      <c r="L23" s="70">
        <v>0</v>
      </c>
      <c r="M23" s="70">
        <v>0</v>
      </c>
      <c r="N23" s="70">
        <v>0</v>
      </c>
      <c r="O23" s="70">
        <v>0</v>
      </c>
      <c r="P23" s="70">
        <v>0</v>
      </c>
      <c r="Q23" s="70">
        <v>0</v>
      </c>
      <c r="R23" s="70">
        <v>0</v>
      </c>
      <c r="S23" s="70">
        <v>0</v>
      </c>
      <c r="T23" s="70">
        <v>0</v>
      </c>
      <c r="U23" s="70">
        <f t="shared" si="0"/>
        <v>1668.2400000000002</v>
      </c>
      <c r="V23" s="27"/>
    </row>
    <row r="24" spans="1:22" ht="15.75" thickBot="1">
      <c r="A24" s="21">
        <v>16</v>
      </c>
      <c r="B24" s="64" t="s">
        <v>118</v>
      </c>
      <c r="C24" s="64">
        <v>2</v>
      </c>
      <c r="D24" s="79">
        <v>0</v>
      </c>
      <c r="E24" s="70">
        <v>0</v>
      </c>
      <c r="F24" s="70">
        <v>0</v>
      </c>
      <c r="G24" s="70">
        <v>0</v>
      </c>
      <c r="H24" s="70">
        <v>0</v>
      </c>
      <c r="I24" s="70">
        <v>0</v>
      </c>
      <c r="J24" s="70">
        <v>0</v>
      </c>
      <c r="K24" s="70">
        <v>0</v>
      </c>
      <c r="L24" s="70">
        <v>0</v>
      </c>
      <c r="M24" s="70">
        <v>0</v>
      </c>
      <c r="N24" s="70">
        <v>0</v>
      </c>
      <c r="O24" s="70">
        <v>0</v>
      </c>
      <c r="P24" s="70">
        <v>0</v>
      </c>
      <c r="Q24" s="70">
        <v>0</v>
      </c>
      <c r="R24" s="70">
        <v>0</v>
      </c>
      <c r="S24" s="70">
        <v>0</v>
      </c>
      <c r="T24" s="70">
        <v>0</v>
      </c>
      <c r="U24" s="70">
        <f t="shared" si="0"/>
        <v>0</v>
      </c>
      <c r="V24" s="27"/>
    </row>
    <row r="25" spans="1:22" ht="15.75" thickBot="1">
      <c r="A25" s="21">
        <v>17</v>
      </c>
      <c r="B25" s="64" t="s">
        <v>119</v>
      </c>
      <c r="C25" s="64">
        <v>2</v>
      </c>
      <c r="D25" s="79">
        <v>14732.81</v>
      </c>
      <c r="E25" s="70">
        <v>14732.81</v>
      </c>
      <c r="F25" s="70">
        <v>14732.81</v>
      </c>
      <c r="G25" s="70">
        <v>0</v>
      </c>
      <c r="H25" s="70">
        <v>0</v>
      </c>
      <c r="I25" s="70">
        <v>0</v>
      </c>
      <c r="J25" s="70">
        <v>0</v>
      </c>
      <c r="K25" s="70">
        <v>0</v>
      </c>
      <c r="L25" s="70">
        <v>0</v>
      </c>
      <c r="M25" s="70">
        <v>0</v>
      </c>
      <c r="N25" s="70">
        <v>0</v>
      </c>
      <c r="O25" s="70">
        <v>0</v>
      </c>
      <c r="P25" s="70">
        <v>0</v>
      </c>
      <c r="Q25" s="70">
        <v>0</v>
      </c>
      <c r="R25" s="70">
        <v>0</v>
      </c>
      <c r="S25" s="70">
        <v>0</v>
      </c>
      <c r="T25" s="70">
        <v>0</v>
      </c>
      <c r="U25" s="70">
        <f t="shared" si="0"/>
        <v>44198.43</v>
      </c>
      <c r="V25" s="27"/>
    </row>
    <row r="26" spans="1:22" ht="15.75" thickBot="1">
      <c r="A26" s="21">
        <v>18</v>
      </c>
      <c r="B26" s="64" t="s">
        <v>120</v>
      </c>
      <c r="C26" s="64">
        <v>2</v>
      </c>
      <c r="D26" s="79">
        <v>27698.08</v>
      </c>
      <c r="E26" s="70">
        <v>4690.27</v>
      </c>
      <c r="F26" s="70">
        <v>0</v>
      </c>
      <c r="G26" s="70">
        <v>0</v>
      </c>
      <c r="H26" s="70">
        <v>0</v>
      </c>
      <c r="I26" s="70">
        <v>0</v>
      </c>
      <c r="J26" s="70">
        <v>0</v>
      </c>
      <c r="K26" s="70">
        <v>0</v>
      </c>
      <c r="L26" s="70">
        <v>0</v>
      </c>
      <c r="M26" s="70">
        <v>0</v>
      </c>
      <c r="N26" s="70">
        <v>0</v>
      </c>
      <c r="O26" s="70">
        <v>0</v>
      </c>
      <c r="P26" s="70">
        <v>0</v>
      </c>
      <c r="Q26" s="70">
        <v>0</v>
      </c>
      <c r="R26" s="70">
        <v>0</v>
      </c>
      <c r="S26" s="70">
        <v>0</v>
      </c>
      <c r="T26" s="70">
        <v>0</v>
      </c>
      <c r="U26" s="70">
        <f t="shared" si="0"/>
        <v>32388.350000000002</v>
      </c>
      <c r="V26" s="27"/>
    </row>
    <row r="27" spans="1:22" ht="15.75" thickBot="1">
      <c r="A27" s="21">
        <v>19</v>
      </c>
      <c r="B27" s="64" t="s">
        <v>121</v>
      </c>
      <c r="C27" s="64">
        <v>2</v>
      </c>
      <c r="D27" s="79">
        <v>16877.69</v>
      </c>
      <c r="E27" s="70">
        <v>6480.98</v>
      </c>
      <c r="F27" s="70">
        <v>0</v>
      </c>
      <c r="G27" s="70">
        <v>0</v>
      </c>
      <c r="H27" s="70">
        <v>0</v>
      </c>
      <c r="I27" s="70">
        <v>0</v>
      </c>
      <c r="J27" s="70">
        <v>0</v>
      </c>
      <c r="K27" s="70">
        <v>0</v>
      </c>
      <c r="L27" s="70">
        <v>0</v>
      </c>
      <c r="M27" s="70">
        <v>0</v>
      </c>
      <c r="N27" s="70">
        <v>0</v>
      </c>
      <c r="O27" s="70">
        <v>0</v>
      </c>
      <c r="P27" s="70">
        <v>0</v>
      </c>
      <c r="Q27" s="70">
        <v>0</v>
      </c>
      <c r="R27" s="70">
        <v>0</v>
      </c>
      <c r="S27" s="70">
        <v>0</v>
      </c>
      <c r="T27" s="70">
        <v>0</v>
      </c>
      <c r="U27" s="70">
        <f t="shared" si="0"/>
        <v>23358.67</v>
      </c>
      <c r="V27" s="27"/>
    </row>
    <row r="28" spans="1:22" ht="15.75" thickBot="1">
      <c r="A28" s="21">
        <v>20</v>
      </c>
      <c r="B28" s="64" t="s">
        <v>122</v>
      </c>
      <c r="C28" s="64">
        <v>2</v>
      </c>
      <c r="D28" s="79">
        <v>14570.619999999999</v>
      </c>
      <c r="E28" s="70">
        <v>0</v>
      </c>
      <c r="F28" s="70">
        <v>0</v>
      </c>
      <c r="G28" s="70">
        <v>0</v>
      </c>
      <c r="H28" s="70">
        <v>0</v>
      </c>
      <c r="I28" s="70">
        <v>0</v>
      </c>
      <c r="J28" s="70">
        <v>0</v>
      </c>
      <c r="K28" s="70">
        <v>0</v>
      </c>
      <c r="L28" s="70">
        <v>0</v>
      </c>
      <c r="M28" s="70">
        <v>0</v>
      </c>
      <c r="N28" s="70">
        <v>0</v>
      </c>
      <c r="O28" s="70">
        <v>0</v>
      </c>
      <c r="P28" s="70">
        <v>0</v>
      </c>
      <c r="Q28" s="70">
        <v>0</v>
      </c>
      <c r="R28" s="70">
        <v>0</v>
      </c>
      <c r="S28" s="70">
        <v>0</v>
      </c>
      <c r="T28" s="70">
        <v>0</v>
      </c>
      <c r="U28" s="70">
        <f t="shared" si="0"/>
        <v>14570.619999999999</v>
      </c>
      <c r="V28" s="27"/>
    </row>
    <row r="29" spans="1:22" ht="15.75" thickBot="1">
      <c r="A29" s="21">
        <v>21</v>
      </c>
      <c r="B29" s="69" t="s">
        <v>123</v>
      </c>
      <c r="C29" s="69">
        <v>2</v>
      </c>
      <c r="D29" s="79">
        <v>68185.99999999999</v>
      </c>
      <c r="E29" s="112">
        <v>23974.33</v>
      </c>
      <c r="F29" s="112">
        <v>8850.94</v>
      </c>
      <c r="G29" s="112">
        <v>0</v>
      </c>
      <c r="H29" s="112">
        <v>0</v>
      </c>
      <c r="I29" s="112">
        <v>0</v>
      </c>
      <c r="J29" s="112">
        <v>0</v>
      </c>
      <c r="K29" s="112">
        <v>0</v>
      </c>
      <c r="L29" s="112">
        <v>0</v>
      </c>
      <c r="M29" s="112">
        <v>0</v>
      </c>
      <c r="N29" s="112">
        <v>0</v>
      </c>
      <c r="O29" s="112">
        <v>0</v>
      </c>
      <c r="P29" s="112">
        <v>0</v>
      </c>
      <c r="Q29" s="112">
        <v>0</v>
      </c>
      <c r="R29" s="112">
        <v>0</v>
      </c>
      <c r="S29" s="112">
        <v>0</v>
      </c>
      <c r="T29" s="112">
        <v>0</v>
      </c>
      <c r="U29" s="112">
        <f t="shared" si="0"/>
        <v>101011.26999999999</v>
      </c>
      <c r="V29" s="27"/>
    </row>
    <row r="30" spans="2:22" ht="15.75" thickBot="1">
      <c r="B30" s="66" t="s">
        <v>160</v>
      </c>
      <c r="C30" s="67"/>
      <c r="D30" s="70">
        <f>SUM(D19:D29)</f>
        <v>149026.12999999998</v>
      </c>
      <c r="E30" s="70">
        <f aca="true" t="shared" si="2" ref="E30:U30">SUM(E19:E29)</f>
        <v>50434.47</v>
      </c>
      <c r="F30" s="70">
        <f t="shared" si="2"/>
        <v>24139.83</v>
      </c>
      <c r="G30" s="70">
        <f t="shared" si="2"/>
        <v>0</v>
      </c>
      <c r="H30" s="70">
        <f t="shared" si="2"/>
        <v>0</v>
      </c>
      <c r="I30" s="70">
        <f t="shared" si="2"/>
        <v>0</v>
      </c>
      <c r="J30" s="70">
        <f t="shared" si="2"/>
        <v>0</v>
      </c>
      <c r="K30" s="70">
        <f t="shared" si="2"/>
        <v>0</v>
      </c>
      <c r="L30" s="70">
        <f t="shared" si="2"/>
        <v>0</v>
      </c>
      <c r="M30" s="70">
        <f t="shared" si="2"/>
        <v>0</v>
      </c>
      <c r="N30" s="70">
        <f t="shared" si="2"/>
        <v>0</v>
      </c>
      <c r="O30" s="70">
        <f t="shared" si="2"/>
        <v>0</v>
      </c>
      <c r="P30" s="70">
        <f t="shared" si="2"/>
        <v>0</v>
      </c>
      <c r="Q30" s="70">
        <f t="shared" si="2"/>
        <v>0</v>
      </c>
      <c r="R30" s="70">
        <f t="shared" si="2"/>
        <v>0</v>
      </c>
      <c r="S30" s="70">
        <f t="shared" si="2"/>
        <v>0</v>
      </c>
      <c r="T30" s="70">
        <f t="shared" si="2"/>
        <v>0</v>
      </c>
      <c r="U30" s="65">
        <f t="shared" si="2"/>
        <v>223600.43</v>
      </c>
      <c r="V30" s="27"/>
    </row>
    <row r="31" spans="2:22" ht="15">
      <c r="B31" s="44"/>
      <c r="C31" s="44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27"/>
    </row>
    <row r="32" spans="2:22" ht="15.75" thickBot="1">
      <c r="B32" s="44"/>
      <c r="C32" s="44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27"/>
    </row>
    <row r="33" spans="2:22" ht="15.75" thickBot="1">
      <c r="B33" s="110" t="s">
        <v>164</v>
      </c>
      <c r="C33" s="111"/>
      <c r="D33" s="239" t="s">
        <v>203</v>
      </c>
      <c r="E33" s="240"/>
      <c r="F33" s="240"/>
      <c r="G33" s="240"/>
      <c r="H33" s="240"/>
      <c r="I33" s="240"/>
      <c r="J33" s="240"/>
      <c r="K33" s="240"/>
      <c r="L33" s="240"/>
      <c r="M33" s="240"/>
      <c r="N33" s="240"/>
      <c r="O33" s="240"/>
      <c r="P33" s="240"/>
      <c r="Q33" s="240"/>
      <c r="R33" s="240"/>
      <c r="S33" s="240"/>
      <c r="T33" s="241"/>
      <c r="U33" s="68"/>
      <c r="V33" s="27"/>
    </row>
    <row r="34" spans="2:22" ht="15.75" thickBot="1">
      <c r="B34" s="64" t="s">
        <v>5</v>
      </c>
      <c r="C34" s="64" t="s">
        <v>74</v>
      </c>
      <c r="D34" s="66">
        <v>2018</v>
      </c>
      <c r="E34" s="66">
        <v>2019</v>
      </c>
      <c r="F34" s="66">
        <v>2020</v>
      </c>
      <c r="G34" s="66">
        <v>2021</v>
      </c>
      <c r="H34" s="66">
        <v>2022</v>
      </c>
      <c r="I34" s="66">
        <v>2023</v>
      </c>
      <c r="J34" s="66">
        <v>2024</v>
      </c>
      <c r="K34" s="66">
        <v>2025</v>
      </c>
      <c r="L34" s="66">
        <v>2026</v>
      </c>
      <c r="M34" s="66">
        <v>2027</v>
      </c>
      <c r="N34" s="66">
        <v>2028</v>
      </c>
      <c r="O34" s="66">
        <v>2029</v>
      </c>
      <c r="P34" s="66">
        <v>2030</v>
      </c>
      <c r="Q34" s="66">
        <v>2031</v>
      </c>
      <c r="R34" s="66">
        <v>2032</v>
      </c>
      <c r="S34" s="66">
        <v>2033</v>
      </c>
      <c r="T34" s="66">
        <v>2034</v>
      </c>
      <c r="U34" s="64" t="s">
        <v>49</v>
      </c>
      <c r="V34" s="27"/>
    </row>
    <row r="35" spans="1:22" ht="15.75" thickBot="1">
      <c r="A35" s="21">
        <v>22</v>
      </c>
      <c r="B35" s="109" t="s">
        <v>124</v>
      </c>
      <c r="C35" s="109">
        <v>3</v>
      </c>
      <c r="D35" s="79">
        <v>0</v>
      </c>
      <c r="E35" s="113">
        <v>0</v>
      </c>
      <c r="F35" s="113">
        <v>0</v>
      </c>
      <c r="G35" s="113">
        <v>0</v>
      </c>
      <c r="H35" s="113">
        <v>0</v>
      </c>
      <c r="I35" s="113">
        <v>0</v>
      </c>
      <c r="J35" s="113">
        <v>0</v>
      </c>
      <c r="K35" s="113">
        <v>0</v>
      </c>
      <c r="L35" s="113">
        <v>0</v>
      </c>
      <c r="M35" s="113">
        <v>0</v>
      </c>
      <c r="N35" s="113">
        <v>0</v>
      </c>
      <c r="O35" s="113">
        <v>0</v>
      </c>
      <c r="P35" s="113">
        <v>0</v>
      </c>
      <c r="Q35" s="113">
        <v>0</v>
      </c>
      <c r="R35" s="113">
        <v>0</v>
      </c>
      <c r="S35" s="113">
        <v>0</v>
      </c>
      <c r="T35" s="113">
        <v>0</v>
      </c>
      <c r="U35" s="113">
        <f t="shared" si="0"/>
        <v>0</v>
      </c>
      <c r="V35" s="27"/>
    </row>
    <row r="36" spans="1:22" ht="15.75" thickBot="1">
      <c r="A36" s="21">
        <v>23</v>
      </c>
      <c r="B36" s="64" t="s">
        <v>125</v>
      </c>
      <c r="C36" s="64">
        <v>3</v>
      </c>
      <c r="D36" s="79">
        <v>0</v>
      </c>
      <c r="E36" s="70">
        <v>0</v>
      </c>
      <c r="F36" s="70">
        <v>0</v>
      </c>
      <c r="G36" s="70">
        <v>0</v>
      </c>
      <c r="H36" s="70">
        <v>0</v>
      </c>
      <c r="I36" s="70">
        <v>0</v>
      </c>
      <c r="J36" s="70">
        <v>0</v>
      </c>
      <c r="K36" s="70">
        <v>0</v>
      </c>
      <c r="L36" s="70">
        <v>0</v>
      </c>
      <c r="M36" s="70">
        <v>0</v>
      </c>
      <c r="N36" s="70">
        <v>0</v>
      </c>
      <c r="O36" s="70">
        <v>0</v>
      </c>
      <c r="P36" s="70">
        <v>0</v>
      </c>
      <c r="Q36" s="70">
        <v>0</v>
      </c>
      <c r="R36" s="70">
        <v>0</v>
      </c>
      <c r="S36" s="70">
        <v>0</v>
      </c>
      <c r="T36" s="70">
        <v>0</v>
      </c>
      <c r="U36" s="70">
        <f t="shared" si="0"/>
        <v>0</v>
      </c>
      <c r="V36" s="27"/>
    </row>
    <row r="37" spans="1:22" ht="15.75" thickBot="1">
      <c r="A37" s="21">
        <v>24</v>
      </c>
      <c r="B37" s="64" t="s">
        <v>126</v>
      </c>
      <c r="C37" s="64">
        <v>3</v>
      </c>
      <c r="D37" s="79">
        <v>0</v>
      </c>
      <c r="E37" s="70">
        <v>0</v>
      </c>
      <c r="F37" s="70">
        <v>0</v>
      </c>
      <c r="G37" s="70">
        <v>0</v>
      </c>
      <c r="H37" s="70">
        <v>0</v>
      </c>
      <c r="I37" s="70">
        <v>0</v>
      </c>
      <c r="J37" s="70">
        <v>0</v>
      </c>
      <c r="K37" s="70">
        <v>0</v>
      </c>
      <c r="L37" s="70">
        <v>0</v>
      </c>
      <c r="M37" s="70">
        <v>0</v>
      </c>
      <c r="N37" s="70">
        <v>0</v>
      </c>
      <c r="O37" s="70">
        <v>0</v>
      </c>
      <c r="P37" s="70">
        <v>0</v>
      </c>
      <c r="Q37" s="70">
        <v>0</v>
      </c>
      <c r="R37" s="70">
        <v>0</v>
      </c>
      <c r="S37" s="70">
        <v>0</v>
      </c>
      <c r="T37" s="70">
        <v>0</v>
      </c>
      <c r="U37" s="70">
        <f t="shared" si="0"/>
        <v>0</v>
      </c>
      <c r="V37" s="27"/>
    </row>
    <row r="38" spans="1:22" ht="15.75" thickBot="1">
      <c r="A38" s="21">
        <v>25</v>
      </c>
      <c r="B38" s="64" t="s">
        <v>127</v>
      </c>
      <c r="C38" s="64">
        <v>3</v>
      </c>
      <c r="D38" s="79">
        <v>0</v>
      </c>
      <c r="E38" s="70">
        <v>0</v>
      </c>
      <c r="F38" s="70">
        <v>0</v>
      </c>
      <c r="G38" s="70">
        <v>0</v>
      </c>
      <c r="H38" s="70">
        <v>0</v>
      </c>
      <c r="I38" s="70">
        <v>0</v>
      </c>
      <c r="J38" s="70">
        <v>0</v>
      </c>
      <c r="K38" s="70">
        <v>0</v>
      </c>
      <c r="L38" s="70">
        <v>0</v>
      </c>
      <c r="M38" s="70">
        <v>0</v>
      </c>
      <c r="N38" s="70">
        <v>0</v>
      </c>
      <c r="O38" s="70">
        <v>0</v>
      </c>
      <c r="P38" s="70">
        <v>0</v>
      </c>
      <c r="Q38" s="70">
        <v>0</v>
      </c>
      <c r="R38" s="70">
        <v>0</v>
      </c>
      <c r="S38" s="70">
        <v>0</v>
      </c>
      <c r="T38" s="70">
        <v>0</v>
      </c>
      <c r="U38" s="70">
        <f t="shared" si="0"/>
        <v>0</v>
      </c>
      <c r="V38" s="27"/>
    </row>
    <row r="39" spans="1:22" ht="15.75" thickBot="1">
      <c r="A39" s="21">
        <v>26</v>
      </c>
      <c r="B39" s="64" t="s">
        <v>128</v>
      </c>
      <c r="C39" s="64">
        <v>3</v>
      </c>
      <c r="D39" s="79">
        <v>0</v>
      </c>
      <c r="E39" s="70">
        <v>0</v>
      </c>
      <c r="F39" s="70">
        <v>0</v>
      </c>
      <c r="G39" s="70">
        <v>0</v>
      </c>
      <c r="H39" s="70">
        <v>0</v>
      </c>
      <c r="I39" s="70">
        <v>0</v>
      </c>
      <c r="J39" s="70">
        <v>0</v>
      </c>
      <c r="K39" s="70">
        <v>0</v>
      </c>
      <c r="L39" s="70">
        <v>0</v>
      </c>
      <c r="M39" s="70">
        <v>0</v>
      </c>
      <c r="N39" s="70">
        <v>0</v>
      </c>
      <c r="O39" s="70">
        <v>0</v>
      </c>
      <c r="P39" s="70">
        <v>0</v>
      </c>
      <c r="Q39" s="70">
        <v>0</v>
      </c>
      <c r="R39" s="70">
        <v>0</v>
      </c>
      <c r="S39" s="70">
        <v>0</v>
      </c>
      <c r="T39" s="70">
        <v>0</v>
      </c>
      <c r="U39" s="70">
        <f t="shared" si="0"/>
        <v>0</v>
      </c>
      <c r="V39" s="27"/>
    </row>
    <row r="40" spans="1:22" ht="15.75" thickBot="1">
      <c r="A40" s="21">
        <v>27</v>
      </c>
      <c r="B40" s="69" t="s">
        <v>129</v>
      </c>
      <c r="C40" s="69">
        <v>3</v>
      </c>
      <c r="D40" s="79">
        <v>0</v>
      </c>
      <c r="E40" s="112">
        <v>0</v>
      </c>
      <c r="F40" s="112">
        <v>0</v>
      </c>
      <c r="G40" s="112">
        <v>0</v>
      </c>
      <c r="H40" s="112">
        <v>0</v>
      </c>
      <c r="I40" s="112">
        <v>0</v>
      </c>
      <c r="J40" s="112">
        <v>0</v>
      </c>
      <c r="K40" s="112">
        <v>0</v>
      </c>
      <c r="L40" s="112">
        <v>0</v>
      </c>
      <c r="M40" s="112">
        <v>0</v>
      </c>
      <c r="N40" s="112">
        <v>0</v>
      </c>
      <c r="O40" s="112">
        <v>0</v>
      </c>
      <c r="P40" s="112">
        <v>0</v>
      </c>
      <c r="Q40" s="112">
        <v>0</v>
      </c>
      <c r="R40" s="112">
        <v>0</v>
      </c>
      <c r="S40" s="112">
        <v>0</v>
      </c>
      <c r="T40" s="112">
        <v>0</v>
      </c>
      <c r="U40" s="112">
        <f t="shared" si="0"/>
        <v>0</v>
      </c>
      <c r="V40" s="27"/>
    </row>
    <row r="41" spans="2:22" ht="15.75" thickBot="1">
      <c r="B41" s="66" t="s">
        <v>160</v>
      </c>
      <c r="C41" s="67"/>
      <c r="D41" s="70">
        <f>SUM(D35:D40)</f>
        <v>0</v>
      </c>
      <c r="E41" s="70">
        <f aca="true" t="shared" si="3" ref="E41:U41">SUM(E35:E40)</f>
        <v>0</v>
      </c>
      <c r="F41" s="70">
        <f t="shared" si="3"/>
        <v>0</v>
      </c>
      <c r="G41" s="70">
        <f t="shared" si="3"/>
        <v>0</v>
      </c>
      <c r="H41" s="70">
        <f t="shared" si="3"/>
        <v>0</v>
      </c>
      <c r="I41" s="70">
        <f t="shared" si="3"/>
        <v>0</v>
      </c>
      <c r="J41" s="70">
        <f t="shared" si="3"/>
        <v>0</v>
      </c>
      <c r="K41" s="70">
        <f t="shared" si="3"/>
        <v>0</v>
      </c>
      <c r="L41" s="70">
        <f t="shared" si="3"/>
        <v>0</v>
      </c>
      <c r="M41" s="70">
        <f t="shared" si="3"/>
        <v>0</v>
      </c>
      <c r="N41" s="70">
        <f t="shared" si="3"/>
        <v>0</v>
      </c>
      <c r="O41" s="70">
        <f t="shared" si="3"/>
        <v>0</v>
      </c>
      <c r="P41" s="70">
        <f t="shared" si="3"/>
        <v>0</v>
      </c>
      <c r="Q41" s="70">
        <f t="shared" si="3"/>
        <v>0</v>
      </c>
      <c r="R41" s="70">
        <f t="shared" si="3"/>
        <v>0</v>
      </c>
      <c r="S41" s="70">
        <f t="shared" si="3"/>
        <v>0</v>
      </c>
      <c r="T41" s="70">
        <f t="shared" si="3"/>
        <v>0</v>
      </c>
      <c r="U41" s="65">
        <f t="shared" si="3"/>
        <v>0</v>
      </c>
      <c r="V41" s="27"/>
    </row>
    <row r="42" spans="2:22" ht="15.75" thickBot="1">
      <c r="B42" s="44"/>
      <c r="C42" s="44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27"/>
    </row>
    <row r="43" spans="2:22" ht="15.75" thickBot="1">
      <c r="B43" s="110" t="s">
        <v>165</v>
      </c>
      <c r="C43" s="111"/>
      <c r="D43" s="239" t="s">
        <v>203</v>
      </c>
      <c r="E43" s="240"/>
      <c r="F43" s="240"/>
      <c r="G43" s="240"/>
      <c r="H43" s="240"/>
      <c r="I43" s="240"/>
      <c r="J43" s="240"/>
      <c r="K43" s="240"/>
      <c r="L43" s="240"/>
      <c r="M43" s="240"/>
      <c r="N43" s="240"/>
      <c r="O43" s="240"/>
      <c r="P43" s="240"/>
      <c r="Q43" s="240"/>
      <c r="R43" s="240"/>
      <c r="S43" s="240"/>
      <c r="T43" s="241"/>
      <c r="U43" s="68"/>
      <c r="V43" s="27"/>
    </row>
    <row r="44" spans="2:22" ht="15.75" thickBot="1">
      <c r="B44" s="64" t="s">
        <v>5</v>
      </c>
      <c r="C44" s="64" t="s">
        <v>74</v>
      </c>
      <c r="D44" s="66">
        <v>2018</v>
      </c>
      <c r="E44" s="66">
        <v>2019</v>
      </c>
      <c r="F44" s="66">
        <v>2020</v>
      </c>
      <c r="G44" s="66">
        <v>2021</v>
      </c>
      <c r="H44" s="66">
        <v>2022</v>
      </c>
      <c r="I44" s="66">
        <v>2023</v>
      </c>
      <c r="J44" s="66">
        <v>2024</v>
      </c>
      <c r="K44" s="66">
        <v>2025</v>
      </c>
      <c r="L44" s="66">
        <v>2026</v>
      </c>
      <c r="M44" s="66">
        <v>2027</v>
      </c>
      <c r="N44" s="66">
        <v>2028</v>
      </c>
      <c r="O44" s="66">
        <v>2029</v>
      </c>
      <c r="P44" s="66">
        <v>2030</v>
      </c>
      <c r="Q44" s="66">
        <v>2031</v>
      </c>
      <c r="R44" s="66">
        <v>2032</v>
      </c>
      <c r="S44" s="66">
        <v>2033</v>
      </c>
      <c r="T44" s="66">
        <v>2034</v>
      </c>
      <c r="U44" s="64" t="s">
        <v>49</v>
      </c>
      <c r="V44" s="27"/>
    </row>
    <row r="45" spans="1:22" ht="15.75" thickBot="1">
      <c r="A45" s="21">
        <v>28</v>
      </c>
      <c r="B45" s="109" t="s">
        <v>130</v>
      </c>
      <c r="C45" s="109">
        <v>4</v>
      </c>
      <c r="D45" s="79">
        <v>0</v>
      </c>
      <c r="E45" s="113">
        <v>0</v>
      </c>
      <c r="F45" s="113">
        <v>0</v>
      </c>
      <c r="G45" s="113">
        <v>0</v>
      </c>
      <c r="H45" s="113">
        <v>0</v>
      </c>
      <c r="I45" s="113">
        <v>0</v>
      </c>
      <c r="J45" s="113">
        <v>0</v>
      </c>
      <c r="K45" s="113">
        <v>0</v>
      </c>
      <c r="L45" s="113">
        <v>0</v>
      </c>
      <c r="M45" s="113">
        <v>0</v>
      </c>
      <c r="N45" s="113">
        <v>0</v>
      </c>
      <c r="O45" s="113">
        <v>0</v>
      </c>
      <c r="P45" s="113">
        <v>0</v>
      </c>
      <c r="Q45" s="113">
        <v>0</v>
      </c>
      <c r="R45" s="113">
        <v>0</v>
      </c>
      <c r="S45" s="113">
        <v>0</v>
      </c>
      <c r="T45" s="113">
        <v>0</v>
      </c>
      <c r="U45" s="113">
        <f t="shared" si="0"/>
        <v>0</v>
      </c>
      <c r="V45" s="27"/>
    </row>
    <row r="46" spans="1:22" ht="15.75" thickBot="1">
      <c r="A46" s="21">
        <v>29</v>
      </c>
      <c r="B46" s="64" t="s">
        <v>131</v>
      </c>
      <c r="C46" s="64">
        <v>4</v>
      </c>
      <c r="D46" s="79">
        <v>0</v>
      </c>
      <c r="E46" s="70">
        <v>0</v>
      </c>
      <c r="F46" s="70">
        <v>0</v>
      </c>
      <c r="G46" s="70">
        <v>0</v>
      </c>
      <c r="H46" s="70">
        <v>0</v>
      </c>
      <c r="I46" s="70">
        <v>0</v>
      </c>
      <c r="J46" s="70">
        <v>0</v>
      </c>
      <c r="K46" s="70">
        <v>0</v>
      </c>
      <c r="L46" s="70">
        <v>0</v>
      </c>
      <c r="M46" s="70">
        <v>0</v>
      </c>
      <c r="N46" s="70">
        <v>0</v>
      </c>
      <c r="O46" s="70">
        <v>0</v>
      </c>
      <c r="P46" s="70">
        <v>0</v>
      </c>
      <c r="Q46" s="70">
        <v>0</v>
      </c>
      <c r="R46" s="70">
        <v>0</v>
      </c>
      <c r="S46" s="70">
        <v>0</v>
      </c>
      <c r="T46" s="70">
        <v>0</v>
      </c>
      <c r="U46" s="70">
        <f t="shared" si="0"/>
        <v>0</v>
      </c>
      <c r="V46" s="27"/>
    </row>
    <row r="47" spans="1:22" ht="15.75" thickBot="1">
      <c r="A47" s="21">
        <v>30</v>
      </c>
      <c r="B47" s="64" t="s">
        <v>132</v>
      </c>
      <c r="C47" s="64">
        <v>4</v>
      </c>
      <c r="D47" s="79">
        <v>0</v>
      </c>
      <c r="E47" s="70">
        <v>0</v>
      </c>
      <c r="F47" s="70">
        <v>0</v>
      </c>
      <c r="G47" s="70">
        <v>0</v>
      </c>
      <c r="H47" s="70">
        <v>0</v>
      </c>
      <c r="I47" s="70">
        <v>0</v>
      </c>
      <c r="J47" s="70">
        <v>0</v>
      </c>
      <c r="K47" s="70">
        <v>0</v>
      </c>
      <c r="L47" s="70">
        <v>0</v>
      </c>
      <c r="M47" s="70">
        <v>0</v>
      </c>
      <c r="N47" s="70">
        <v>0</v>
      </c>
      <c r="O47" s="70">
        <v>0</v>
      </c>
      <c r="P47" s="70">
        <v>0</v>
      </c>
      <c r="Q47" s="70">
        <v>0</v>
      </c>
      <c r="R47" s="70">
        <v>0</v>
      </c>
      <c r="S47" s="70">
        <v>0</v>
      </c>
      <c r="T47" s="70">
        <v>0</v>
      </c>
      <c r="U47" s="70">
        <f t="shared" si="0"/>
        <v>0</v>
      </c>
      <c r="V47" s="27"/>
    </row>
    <row r="48" spans="1:22" ht="15.75" thickBot="1">
      <c r="A48" s="21">
        <v>31</v>
      </c>
      <c r="B48" s="64" t="s">
        <v>133</v>
      </c>
      <c r="C48" s="64">
        <v>4</v>
      </c>
      <c r="D48" s="79">
        <v>0</v>
      </c>
      <c r="E48" s="70">
        <v>0</v>
      </c>
      <c r="F48" s="70">
        <v>0</v>
      </c>
      <c r="G48" s="70">
        <v>0</v>
      </c>
      <c r="H48" s="70">
        <v>0</v>
      </c>
      <c r="I48" s="70">
        <v>0</v>
      </c>
      <c r="J48" s="70">
        <v>0</v>
      </c>
      <c r="K48" s="70">
        <v>0</v>
      </c>
      <c r="L48" s="70">
        <v>0</v>
      </c>
      <c r="M48" s="70">
        <v>0</v>
      </c>
      <c r="N48" s="70">
        <v>0</v>
      </c>
      <c r="O48" s="70">
        <v>0</v>
      </c>
      <c r="P48" s="70">
        <v>0</v>
      </c>
      <c r="Q48" s="70">
        <v>0</v>
      </c>
      <c r="R48" s="70">
        <v>0</v>
      </c>
      <c r="S48" s="70">
        <v>0</v>
      </c>
      <c r="T48" s="70">
        <v>0</v>
      </c>
      <c r="U48" s="70">
        <f t="shared" si="0"/>
        <v>0</v>
      </c>
      <c r="V48" s="27"/>
    </row>
    <row r="49" spans="1:22" ht="15.75" thickBot="1">
      <c r="A49" s="21">
        <v>32</v>
      </c>
      <c r="B49" s="64" t="s">
        <v>134</v>
      </c>
      <c r="C49" s="64">
        <v>4</v>
      </c>
      <c r="D49" s="79">
        <v>0</v>
      </c>
      <c r="E49" s="70">
        <v>0</v>
      </c>
      <c r="F49" s="70">
        <v>0</v>
      </c>
      <c r="G49" s="70">
        <v>0</v>
      </c>
      <c r="H49" s="70">
        <v>0</v>
      </c>
      <c r="I49" s="70">
        <v>0</v>
      </c>
      <c r="J49" s="70">
        <v>0</v>
      </c>
      <c r="K49" s="70">
        <v>0</v>
      </c>
      <c r="L49" s="70">
        <v>0</v>
      </c>
      <c r="M49" s="70">
        <v>0</v>
      </c>
      <c r="N49" s="70">
        <v>0</v>
      </c>
      <c r="O49" s="70">
        <v>0</v>
      </c>
      <c r="P49" s="70">
        <v>0</v>
      </c>
      <c r="Q49" s="70">
        <v>0</v>
      </c>
      <c r="R49" s="70">
        <v>0</v>
      </c>
      <c r="S49" s="70">
        <v>0</v>
      </c>
      <c r="T49" s="70">
        <v>0</v>
      </c>
      <c r="U49" s="70">
        <f t="shared" si="0"/>
        <v>0</v>
      </c>
      <c r="V49" s="27"/>
    </row>
    <row r="50" spans="1:22" ht="15.75" thickBot="1">
      <c r="A50" s="21">
        <v>33</v>
      </c>
      <c r="B50" s="64" t="s">
        <v>135</v>
      </c>
      <c r="C50" s="64">
        <v>4</v>
      </c>
      <c r="D50" s="79">
        <v>0</v>
      </c>
      <c r="E50" s="70">
        <v>0</v>
      </c>
      <c r="F50" s="70">
        <v>0</v>
      </c>
      <c r="G50" s="70">
        <v>0</v>
      </c>
      <c r="H50" s="70">
        <v>0</v>
      </c>
      <c r="I50" s="70">
        <v>0</v>
      </c>
      <c r="J50" s="70">
        <v>0</v>
      </c>
      <c r="K50" s="70">
        <v>0</v>
      </c>
      <c r="L50" s="70">
        <v>0</v>
      </c>
      <c r="M50" s="70">
        <v>0</v>
      </c>
      <c r="N50" s="70">
        <v>0</v>
      </c>
      <c r="O50" s="70">
        <v>0</v>
      </c>
      <c r="P50" s="70">
        <v>0</v>
      </c>
      <c r="Q50" s="70">
        <v>0</v>
      </c>
      <c r="R50" s="70">
        <v>0</v>
      </c>
      <c r="S50" s="70">
        <v>0</v>
      </c>
      <c r="T50" s="70">
        <v>0</v>
      </c>
      <c r="U50" s="70">
        <f t="shared" si="0"/>
        <v>0</v>
      </c>
      <c r="V50" s="27"/>
    </row>
    <row r="51" spans="1:22" ht="15.75" thickBot="1">
      <c r="A51" s="21">
        <v>34</v>
      </c>
      <c r="B51" s="64" t="s">
        <v>136</v>
      </c>
      <c r="C51" s="64">
        <v>4</v>
      </c>
      <c r="D51" s="79">
        <v>0</v>
      </c>
      <c r="E51" s="70">
        <v>0</v>
      </c>
      <c r="F51" s="70">
        <v>0</v>
      </c>
      <c r="G51" s="70">
        <v>0</v>
      </c>
      <c r="H51" s="70">
        <v>0</v>
      </c>
      <c r="I51" s="70">
        <v>0</v>
      </c>
      <c r="J51" s="70">
        <v>0</v>
      </c>
      <c r="K51" s="70">
        <v>0</v>
      </c>
      <c r="L51" s="70">
        <v>0</v>
      </c>
      <c r="M51" s="70">
        <v>0</v>
      </c>
      <c r="N51" s="70">
        <v>0</v>
      </c>
      <c r="O51" s="70">
        <v>0</v>
      </c>
      <c r="P51" s="70">
        <v>0</v>
      </c>
      <c r="Q51" s="70">
        <v>0</v>
      </c>
      <c r="R51" s="70">
        <v>0</v>
      </c>
      <c r="S51" s="70">
        <v>0</v>
      </c>
      <c r="T51" s="70">
        <v>0</v>
      </c>
      <c r="U51" s="70">
        <f t="shared" si="0"/>
        <v>0</v>
      </c>
      <c r="V51" s="27"/>
    </row>
    <row r="52" spans="1:22" ht="15.75" thickBot="1">
      <c r="A52" s="21">
        <v>35</v>
      </c>
      <c r="B52" s="64" t="s">
        <v>137</v>
      </c>
      <c r="C52" s="64">
        <v>4</v>
      </c>
      <c r="D52" s="79">
        <v>0</v>
      </c>
      <c r="E52" s="70">
        <v>0</v>
      </c>
      <c r="F52" s="70">
        <v>0</v>
      </c>
      <c r="G52" s="70">
        <v>0</v>
      </c>
      <c r="H52" s="70">
        <v>0</v>
      </c>
      <c r="I52" s="70">
        <v>0</v>
      </c>
      <c r="J52" s="70">
        <v>0</v>
      </c>
      <c r="K52" s="70">
        <v>0</v>
      </c>
      <c r="L52" s="70">
        <v>0</v>
      </c>
      <c r="M52" s="70">
        <v>0</v>
      </c>
      <c r="N52" s="70">
        <v>0</v>
      </c>
      <c r="O52" s="70">
        <v>0</v>
      </c>
      <c r="P52" s="70">
        <v>0</v>
      </c>
      <c r="Q52" s="70">
        <v>0</v>
      </c>
      <c r="R52" s="70">
        <v>0</v>
      </c>
      <c r="S52" s="70">
        <v>0</v>
      </c>
      <c r="T52" s="70">
        <v>0</v>
      </c>
      <c r="U52" s="70">
        <f t="shared" si="0"/>
        <v>0</v>
      </c>
      <c r="V52" s="27"/>
    </row>
    <row r="53" spans="1:22" ht="15.75" thickBot="1">
      <c r="A53" s="21">
        <v>36</v>
      </c>
      <c r="B53" s="64" t="s">
        <v>138</v>
      </c>
      <c r="C53" s="64">
        <v>4</v>
      </c>
      <c r="D53" s="79">
        <v>0</v>
      </c>
      <c r="E53" s="70">
        <v>0</v>
      </c>
      <c r="F53" s="70">
        <v>0</v>
      </c>
      <c r="G53" s="70">
        <v>0</v>
      </c>
      <c r="H53" s="70">
        <v>0</v>
      </c>
      <c r="I53" s="70">
        <v>0</v>
      </c>
      <c r="J53" s="70">
        <v>0</v>
      </c>
      <c r="K53" s="70">
        <v>0</v>
      </c>
      <c r="L53" s="70">
        <v>0</v>
      </c>
      <c r="M53" s="70">
        <v>0</v>
      </c>
      <c r="N53" s="70">
        <v>0</v>
      </c>
      <c r="O53" s="70">
        <v>0</v>
      </c>
      <c r="P53" s="70">
        <v>0</v>
      </c>
      <c r="Q53" s="70">
        <v>0</v>
      </c>
      <c r="R53" s="70">
        <v>0</v>
      </c>
      <c r="S53" s="70">
        <v>0</v>
      </c>
      <c r="T53" s="70">
        <v>0</v>
      </c>
      <c r="U53" s="70">
        <f t="shared" si="0"/>
        <v>0</v>
      </c>
      <c r="V53" s="27"/>
    </row>
    <row r="54" spans="1:22" ht="15.75" thickBot="1">
      <c r="A54" s="21">
        <v>37</v>
      </c>
      <c r="B54" s="64" t="s">
        <v>139</v>
      </c>
      <c r="C54" s="64">
        <v>4</v>
      </c>
      <c r="D54" s="79">
        <v>0</v>
      </c>
      <c r="E54" s="70">
        <v>0</v>
      </c>
      <c r="F54" s="70">
        <v>0</v>
      </c>
      <c r="G54" s="70">
        <v>0</v>
      </c>
      <c r="H54" s="70">
        <v>0</v>
      </c>
      <c r="I54" s="70">
        <v>0</v>
      </c>
      <c r="J54" s="70">
        <v>0</v>
      </c>
      <c r="K54" s="70">
        <v>0</v>
      </c>
      <c r="L54" s="70">
        <v>0</v>
      </c>
      <c r="M54" s="70">
        <v>0</v>
      </c>
      <c r="N54" s="70">
        <v>0</v>
      </c>
      <c r="O54" s="70">
        <v>0</v>
      </c>
      <c r="P54" s="70">
        <v>0</v>
      </c>
      <c r="Q54" s="70">
        <v>0</v>
      </c>
      <c r="R54" s="70">
        <v>0</v>
      </c>
      <c r="S54" s="70">
        <v>0</v>
      </c>
      <c r="T54" s="70">
        <v>0</v>
      </c>
      <c r="U54" s="70">
        <f t="shared" si="0"/>
        <v>0</v>
      </c>
      <c r="V54" s="27"/>
    </row>
    <row r="55" spans="1:22" ht="15.75" thickBot="1">
      <c r="A55" s="21">
        <v>38</v>
      </c>
      <c r="B55" s="64" t="s">
        <v>140</v>
      </c>
      <c r="C55" s="64">
        <v>4</v>
      </c>
      <c r="D55" s="79">
        <v>0</v>
      </c>
      <c r="E55" s="70">
        <v>0</v>
      </c>
      <c r="F55" s="70">
        <v>0</v>
      </c>
      <c r="G55" s="70">
        <v>0</v>
      </c>
      <c r="H55" s="70">
        <v>0</v>
      </c>
      <c r="I55" s="70">
        <v>0</v>
      </c>
      <c r="J55" s="70">
        <v>0</v>
      </c>
      <c r="K55" s="70">
        <v>0</v>
      </c>
      <c r="L55" s="70">
        <v>0</v>
      </c>
      <c r="M55" s="70">
        <v>0</v>
      </c>
      <c r="N55" s="70">
        <v>0</v>
      </c>
      <c r="O55" s="70">
        <v>0</v>
      </c>
      <c r="P55" s="70">
        <v>0</v>
      </c>
      <c r="Q55" s="70">
        <v>0</v>
      </c>
      <c r="R55" s="70">
        <v>0</v>
      </c>
      <c r="S55" s="70">
        <v>0</v>
      </c>
      <c r="T55" s="70">
        <v>0</v>
      </c>
      <c r="U55" s="70">
        <f t="shared" si="0"/>
        <v>0</v>
      </c>
      <c r="V55" s="27"/>
    </row>
    <row r="56" spans="1:22" ht="15.75" thickBot="1">
      <c r="A56" s="21">
        <v>39</v>
      </c>
      <c r="B56" s="64" t="s">
        <v>141</v>
      </c>
      <c r="C56" s="64">
        <v>4</v>
      </c>
      <c r="D56" s="79">
        <v>0</v>
      </c>
      <c r="E56" s="70">
        <v>0</v>
      </c>
      <c r="F56" s="70">
        <v>0</v>
      </c>
      <c r="G56" s="70">
        <v>0</v>
      </c>
      <c r="H56" s="70">
        <v>0</v>
      </c>
      <c r="I56" s="70">
        <v>0</v>
      </c>
      <c r="J56" s="70">
        <v>0</v>
      </c>
      <c r="K56" s="70">
        <v>0</v>
      </c>
      <c r="L56" s="70">
        <v>0</v>
      </c>
      <c r="M56" s="70">
        <v>0</v>
      </c>
      <c r="N56" s="70">
        <v>0</v>
      </c>
      <c r="O56" s="70">
        <v>0</v>
      </c>
      <c r="P56" s="70">
        <v>0</v>
      </c>
      <c r="Q56" s="70">
        <v>0</v>
      </c>
      <c r="R56" s="70">
        <v>0</v>
      </c>
      <c r="S56" s="70">
        <v>0</v>
      </c>
      <c r="T56" s="70">
        <v>0</v>
      </c>
      <c r="U56" s="70">
        <f t="shared" si="0"/>
        <v>0</v>
      </c>
      <c r="V56" s="27"/>
    </row>
    <row r="57" spans="1:22" ht="15.75" thickBot="1">
      <c r="A57" s="21">
        <v>40</v>
      </c>
      <c r="B57" s="64" t="s">
        <v>142</v>
      </c>
      <c r="C57" s="64">
        <v>4</v>
      </c>
      <c r="D57" s="79">
        <v>0</v>
      </c>
      <c r="E57" s="70">
        <v>0</v>
      </c>
      <c r="F57" s="70">
        <v>0</v>
      </c>
      <c r="G57" s="70">
        <v>0</v>
      </c>
      <c r="H57" s="70">
        <v>0</v>
      </c>
      <c r="I57" s="70">
        <v>0</v>
      </c>
      <c r="J57" s="70">
        <v>0</v>
      </c>
      <c r="K57" s="70">
        <v>0</v>
      </c>
      <c r="L57" s="70">
        <v>0</v>
      </c>
      <c r="M57" s="70">
        <v>0</v>
      </c>
      <c r="N57" s="70">
        <v>0</v>
      </c>
      <c r="O57" s="70">
        <v>0</v>
      </c>
      <c r="P57" s="70">
        <v>0</v>
      </c>
      <c r="Q57" s="70">
        <v>0</v>
      </c>
      <c r="R57" s="70">
        <v>0</v>
      </c>
      <c r="S57" s="70">
        <v>0</v>
      </c>
      <c r="T57" s="70">
        <v>0</v>
      </c>
      <c r="U57" s="70">
        <f t="shared" si="0"/>
        <v>0</v>
      </c>
      <c r="V57" s="27"/>
    </row>
    <row r="58" spans="1:22" ht="15.75" thickBot="1">
      <c r="A58" s="21">
        <v>41</v>
      </c>
      <c r="B58" s="64" t="s">
        <v>143</v>
      </c>
      <c r="C58" s="64">
        <v>4</v>
      </c>
      <c r="D58" s="79">
        <v>0</v>
      </c>
      <c r="E58" s="70">
        <v>0</v>
      </c>
      <c r="F58" s="70">
        <v>0</v>
      </c>
      <c r="G58" s="70">
        <v>0</v>
      </c>
      <c r="H58" s="70">
        <v>0</v>
      </c>
      <c r="I58" s="70">
        <v>0</v>
      </c>
      <c r="J58" s="70">
        <v>0</v>
      </c>
      <c r="K58" s="70">
        <v>0</v>
      </c>
      <c r="L58" s="70">
        <v>0</v>
      </c>
      <c r="M58" s="70">
        <v>0</v>
      </c>
      <c r="N58" s="70">
        <v>0</v>
      </c>
      <c r="O58" s="70">
        <v>0</v>
      </c>
      <c r="P58" s="70">
        <v>0</v>
      </c>
      <c r="Q58" s="70">
        <v>0</v>
      </c>
      <c r="R58" s="70">
        <v>0</v>
      </c>
      <c r="S58" s="70">
        <v>0</v>
      </c>
      <c r="T58" s="70">
        <v>0</v>
      </c>
      <c r="U58" s="70">
        <f t="shared" si="0"/>
        <v>0</v>
      </c>
      <c r="V58" s="27"/>
    </row>
    <row r="59" spans="1:22" ht="15.75" thickBot="1">
      <c r="A59" s="21">
        <v>42</v>
      </c>
      <c r="B59" s="64" t="s">
        <v>144</v>
      </c>
      <c r="C59" s="64">
        <v>4</v>
      </c>
      <c r="D59" s="79">
        <v>11201.04</v>
      </c>
      <c r="E59" s="70">
        <v>0</v>
      </c>
      <c r="F59" s="70">
        <v>0</v>
      </c>
      <c r="G59" s="70">
        <v>0</v>
      </c>
      <c r="H59" s="70">
        <v>0</v>
      </c>
      <c r="I59" s="70">
        <v>0</v>
      </c>
      <c r="J59" s="70">
        <v>0</v>
      </c>
      <c r="K59" s="70">
        <v>0</v>
      </c>
      <c r="L59" s="70">
        <v>0</v>
      </c>
      <c r="M59" s="70">
        <v>0</v>
      </c>
      <c r="N59" s="70">
        <v>0</v>
      </c>
      <c r="O59" s="70">
        <v>0</v>
      </c>
      <c r="P59" s="70">
        <v>0</v>
      </c>
      <c r="Q59" s="70">
        <v>0</v>
      </c>
      <c r="R59" s="70">
        <v>0</v>
      </c>
      <c r="S59" s="70">
        <v>0</v>
      </c>
      <c r="T59" s="70">
        <v>0</v>
      </c>
      <c r="U59" s="70">
        <f t="shared" si="0"/>
        <v>11201.04</v>
      </c>
      <c r="V59" s="27"/>
    </row>
    <row r="60" spans="1:22" ht="15.75" thickBot="1">
      <c r="A60" s="21">
        <v>43</v>
      </c>
      <c r="B60" s="64" t="s">
        <v>145</v>
      </c>
      <c r="C60" s="64">
        <v>4</v>
      </c>
      <c r="D60" s="79">
        <v>9867.11</v>
      </c>
      <c r="E60" s="70">
        <v>9867.11</v>
      </c>
      <c r="F60" s="70">
        <v>0</v>
      </c>
      <c r="G60" s="70">
        <v>0</v>
      </c>
      <c r="H60" s="70">
        <v>0</v>
      </c>
      <c r="I60" s="70">
        <v>0</v>
      </c>
      <c r="J60" s="70">
        <v>0</v>
      </c>
      <c r="K60" s="70">
        <v>0</v>
      </c>
      <c r="L60" s="70">
        <v>0</v>
      </c>
      <c r="M60" s="70">
        <v>0</v>
      </c>
      <c r="N60" s="70">
        <v>0</v>
      </c>
      <c r="O60" s="70">
        <v>0</v>
      </c>
      <c r="P60" s="70">
        <v>0</v>
      </c>
      <c r="Q60" s="70">
        <v>0</v>
      </c>
      <c r="R60" s="70">
        <v>0</v>
      </c>
      <c r="S60" s="70">
        <v>0</v>
      </c>
      <c r="T60" s="70">
        <v>0</v>
      </c>
      <c r="U60" s="70">
        <f t="shared" si="0"/>
        <v>19734.22</v>
      </c>
      <c r="V60" s="27"/>
    </row>
    <row r="61" spans="1:22" ht="15.75" thickBot="1">
      <c r="A61" s="21">
        <v>44</v>
      </c>
      <c r="B61" s="64" t="s">
        <v>146</v>
      </c>
      <c r="C61" s="64">
        <v>4</v>
      </c>
      <c r="D61" s="79">
        <v>29041.940000000002</v>
      </c>
      <c r="E61" s="70">
        <v>0</v>
      </c>
      <c r="F61" s="70">
        <v>0</v>
      </c>
      <c r="G61" s="70">
        <v>0</v>
      </c>
      <c r="H61" s="70">
        <v>0</v>
      </c>
      <c r="I61" s="70">
        <v>0</v>
      </c>
      <c r="J61" s="70">
        <v>0</v>
      </c>
      <c r="K61" s="70">
        <v>0</v>
      </c>
      <c r="L61" s="70">
        <v>0</v>
      </c>
      <c r="M61" s="70">
        <v>0</v>
      </c>
      <c r="N61" s="70">
        <v>0</v>
      </c>
      <c r="O61" s="70">
        <v>0</v>
      </c>
      <c r="P61" s="70">
        <v>0</v>
      </c>
      <c r="Q61" s="70">
        <v>0</v>
      </c>
      <c r="R61" s="70">
        <v>0</v>
      </c>
      <c r="S61" s="70">
        <v>0</v>
      </c>
      <c r="T61" s="70">
        <v>0</v>
      </c>
      <c r="U61" s="70">
        <f t="shared" si="0"/>
        <v>29041.940000000002</v>
      </c>
      <c r="V61" s="27"/>
    </row>
    <row r="62" spans="1:22" ht="15.75" thickBot="1">
      <c r="A62" s="21">
        <v>45</v>
      </c>
      <c r="B62" s="64" t="s">
        <v>147</v>
      </c>
      <c r="C62" s="64">
        <v>4</v>
      </c>
      <c r="D62" s="79">
        <v>44171.95</v>
      </c>
      <c r="E62" s="70">
        <v>39637.25</v>
      </c>
      <c r="F62" s="70">
        <v>11340.06</v>
      </c>
      <c r="G62" s="70">
        <v>0</v>
      </c>
      <c r="H62" s="70">
        <v>0</v>
      </c>
      <c r="I62" s="70">
        <v>0</v>
      </c>
      <c r="J62" s="70">
        <v>0</v>
      </c>
      <c r="K62" s="70">
        <v>0</v>
      </c>
      <c r="L62" s="70">
        <v>0</v>
      </c>
      <c r="M62" s="70">
        <v>0</v>
      </c>
      <c r="N62" s="70">
        <v>0</v>
      </c>
      <c r="O62" s="70">
        <v>0</v>
      </c>
      <c r="P62" s="70">
        <v>0</v>
      </c>
      <c r="Q62" s="70">
        <v>0</v>
      </c>
      <c r="R62" s="70">
        <v>0</v>
      </c>
      <c r="S62" s="70">
        <v>0</v>
      </c>
      <c r="T62" s="70">
        <v>0</v>
      </c>
      <c r="U62" s="70">
        <f t="shared" si="0"/>
        <v>95149.26</v>
      </c>
      <c r="V62" s="27"/>
    </row>
    <row r="63" spans="1:22" ht="15.75" thickBot="1">
      <c r="A63" s="21">
        <v>46</v>
      </c>
      <c r="B63" s="64" t="s">
        <v>148</v>
      </c>
      <c r="C63" s="64">
        <v>4</v>
      </c>
      <c r="D63" s="79">
        <v>0</v>
      </c>
      <c r="E63" s="70">
        <v>0</v>
      </c>
      <c r="F63" s="70">
        <v>0</v>
      </c>
      <c r="G63" s="70">
        <v>0</v>
      </c>
      <c r="H63" s="70">
        <v>0</v>
      </c>
      <c r="I63" s="70">
        <v>0</v>
      </c>
      <c r="J63" s="70">
        <v>0</v>
      </c>
      <c r="K63" s="70">
        <v>0</v>
      </c>
      <c r="L63" s="70">
        <v>0</v>
      </c>
      <c r="M63" s="70">
        <v>0</v>
      </c>
      <c r="N63" s="70">
        <v>0</v>
      </c>
      <c r="O63" s="70">
        <v>0</v>
      </c>
      <c r="P63" s="70">
        <v>0</v>
      </c>
      <c r="Q63" s="70">
        <v>0</v>
      </c>
      <c r="R63" s="70">
        <v>0</v>
      </c>
      <c r="S63" s="70">
        <v>0</v>
      </c>
      <c r="T63" s="70">
        <v>0</v>
      </c>
      <c r="U63" s="70">
        <f t="shared" si="0"/>
        <v>0</v>
      </c>
      <c r="V63" s="27"/>
    </row>
    <row r="64" spans="1:22" ht="15.75" thickBot="1">
      <c r="A64" s="21">
        <v>47</v>
      </c>
      <c r="B64" s="69" t="s">
        <v>149</v>
      </c>
      <c r="C64" s="69">
        <v>4</v>
      </c>
      <c r="D64" s="79">
        <v>0</v>
      </c>
      <c r="E64" s="112">
        <v>0</v>
      </c>
      <c r="F64" s="112">
        <v>0</v>
      </c>
      <c r="G64" s="112">
        <v>0</v>
      </c>
      <c r="H64" s="112">
        <v>0</v>
      </c>
      <c r="I64" s="112">
        <v>0</v>
      </c>
      <c r="J64" s="112">
        <v>0</v>
      </c>
      <c r="K64" s="112">
        <v>0</v>
      </c>
      <c r="L64" s="112">
        <v>0</v>
      </c>
      <c r="M64" s="112">
        <v>0</v>
      </c>
      <c r="N64" s="112">
        <v>0</v>
      </c>
      <c r="O64" s="112">
        <v>0</v>
      </c>
      <c r="P64" s="112">
        <v>0</v>
      </c>
      <c r="Q64" s="112">
        <v>0</v>
      </c>
      <c r="R64" s="112">
        <v>0</v>
      </c>
      <c r="S64" s="112">
        <v>0</v>
      </c>
      <c r="T64" s="112">
        <v>0</v>
      </c>
      <c r="U64" s="112">
        <f>SUM(D64:T64)</f>
        <v>0</v>
      </c>
      <c r="V64" s="27"/>
    </row>
    <row r="65" spans="2:22" ht="15.75" thickBot="1">
      <c r="B65" s="66" t="s">
        <v>160</v>
      </c>
      <c r="C65" s="67"/>
      <c r="D65" s="70">
        <f>SUM(D45:D64)</f>
        <v>94282.04000000001</v>
      </c>
      <c r="E65" s="70">
        <f aca="true" t="shared" si="4" ref="E65:U65">SUM(E45:E64)</f>
        <v>49504.36</v>
      </c>
      <c r="F65" s="70">
        <f t="shared" si="4"/>
        <v>11340.06</v>
      </c>
      <c r="G65" s="70">
        <f t="shared" si="4"/>
        <v>0</v>
      </c>
      <c r="H65" s="70">
        <f t="shared" si="4"/>
        <v>0</v>
      </c>
      <c r="I65" s="70">
        <f t="shared" si="4"/>
        <v>0</v>
      </c>
      <c r="J65" s="70">
        <f t="shared" si="4"/>
        <v>0</v>
      </c>
      <c r="K65" s="70">
        <f t="shared" si="4"/>
        <v>0</v>
      </c>
      <c r="L65" s="70">
        <f t="shared" si="4"/>
        <v>0</v>
      </c>
      <c r="M65" s="70">
        <f t="shared" si="4"/>
        <v>0</v>
      </c>
      <c r="N65" s="70">
        <f t="shared" si="4"/>
        <v>0</v>
      </c>
      <c r="O65" s="70">
        <f t="shared" si="4"/>
        <v>0</v>
      </c>
      <c r="P65" s="70">
        <f t="shared" si="4"/>
        <v>0</v>
      </c>
      <c r="Q65" s="70">
        <f t="shared" si="4"/>
        <v>0</v>
      </c>
      <c r="R65" s="70">
        <f t="shared" si="4"/>
        <v>0</v>
      </c>
      <c r="S65" s="70">
        <f t="shared" si="4"/>
        <v>0</v>
      </c>
      <c r="T65" s="70">
        <f t="shared" si="4"/>
        <v>0</v>
      </c>
      <c r="U65" s="65">
        <f t="shared" si="4"/>
        <v>155126.46</v>
      </c>
      <c r="V65" s="27"/>
    </row>
    <row r="66" spans="2:22" ht="15.75" thickBot="1">
      <c r="B66" s="44"/>
      <c r="C66" s="44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27"/>
    </row>
    <row r="67" spans="2:22" ht="15.75" thickBot="1">
      <c r="B67" s="110" t="s">
        <v>166</v>
      </c>
      <c r="C67" s="111"/>
      <c r="D67" s="239" t="s">
        <v>203</v>
      </c>
      <c r="E67" s="240"/>
      <c r="F67" s="240"/>
      <c r="G67" s="240"/>
      <c r="H67" s="240"/>
      <c r="I67" s="240"/>
      <c r="J67" s="240"/>
      <c r="K67" s="240"/>
      <c r="L67" s="240"/>
      <c r="M67" s="240"/>
      <c r="N67" s="240"/>
      <c r="O67" s="240"/>
      <c r="P67" s="240"/>
      <c r="Q67" s="240"/>
      <c r="R67" s="240"/>
      <c r="S67" s="240"/>
      <c r="T67" s="241"/>
      <c r="U67" s="68"/>
      <c r="V67" s="27"/>
    </row>
    <row r="68" spans="2:22" ht="15.75" thickBot="1">
      <c r="B68" s="64" t="s">
        <v>5</v>
      </c>
      <c r="C68" s="64" t="s">
        <v>74</v>
      </c>
      <c r="D68" s="66">
        <v>2018</v>
      </c>
      <c r="E68" s="66">
        <v>2019</v>
      </c>
      <c r="F68" s="66">
        <v>2020</v>
      </c>
      <c r="G68" s="66">
        <v>2021</v>
      </c>
      <c r="H68" s="66">
        <v>2022</v>
      </c>
      <c r="I68" s="66">
        <v>2023</v>
      </c>
      <c r="J68" s="66">
        <v>2024</v>
      </c>
      <c r="K68" s="66">
        <v>2025</v>
      </c>
      <c r="L68" s="66">
        <v>2026</v>
      </c>
      <c r="M68" s="66">
        <v>2027</v>
      </c>
      <c r="N68" s="66">
        <v>2028</v>
      </c>
      <c r="O68" s="66">
        <v>2029</v>
      </c>
      <c r="P68" s="66">
        <v>2030</v>
      </c>
      <c r="Q68" s="66">
        <v>2031</v>
      </c>
      <c r="R68" s="66">
        <v>2032</v>
      </c>
      <c r="S68" s="66">
        <v>2033</v>
      </c>
      <c r="T68" s="66">
        <v>2034</v>
      </c>
      <c r="U68" s="64" t="s">
        <v>49</v>
      </c>
      <c r="V68" s="27"/>
    </row>
    <row r="69" spans="1:22" ht="15.75" thickBot="1">
      <c r="A69" s="21">
        <v>48</v>
      </c>
      <c r="B69" s="114" t="s">
        <v>150</v>
      </c>
      <c r="C69" s="114">
        <v>5</v>
      </c>
      <c r="D69" s="79">
        <v>0</v>
      </c>
      <c r="E69" s="115">
        <v>0</v>
      </c>
      <c r="F69" s="115">
        <v>0</v>
      </c>
      <c r="G69" s="115">
        <v>0</v>
      </c>
      <c r="H69" s="115">
        <v>0</v>
      </c>
      <c r="I69" s="115">
        <v>0</v>
      </c>
      <c r="J69" s="115">
        <v>0</v>
      </c>
      <c r="K69" s="115">
        <v>0</v>
      </c>
      <c r="L69" s="115">
        <v>0</v>
      </c>
      <c r="M69" s="115">
        <v>0</v>
      </c>
      <c r="N69" s="115">
        <v>0</v>
      </c>
      <c r="O69" s="115">
        <v>0</v>
      </c>
      <c r="P69" s="115">
        <v>0</v>
      </c>
      <c r="Q69" s="115">
        <v>0</v>
      </c>
      <c r="R69" s="115">
        <v>0</v>
      </c>
      <c r="S69" s="115">
        <v>0</v>
      </c>
      <c r="T69" s="115">
        <v>0</v>
      </c>
      <c r="U69" s="115">
        <f t="shared" si="0"/>
        <v>0</v>
      </c>
      <c r="V69" s="27"/>
    </row>
    <row r="70" spans="2:22" ht="15">
      <c r="B70" s="87"/>
      <c r="C70" s="87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27"/>
    </row>
    <row r="71" spans="2:22" ht="15.75" thickBot="1">
      <c r="B71" s="44"/>
      <c r="C71" s="44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27"/>
    </row>
    <row r="72" spans="2:22" ht="15.75" thickBot="1">
      <c r="B72" s="110" t="s">
        <v>167</v>
      </c>
      <c r="C72" s="111"/>
      <c r="D72" s="239" t="s">
        <v>203</v>
      </c>
      <c r="E72" s="240"/>
      <c r="F72" s="240"/>
      <c r="G72" s="240"/>
      <c r="H72" s="240"/>
      <c r="I72" s="240"/>
      <c r="J72" s="240"/>
      <c r="K72" s="240"/>
      <c r="L72" s="240"/>
      <c r="M72" s="240"/>
      <c r="N72" s="240"/>
      <c r="O72" s="240"/>
      <c r="P72" s="240"/>
      <c r="Q72" s="240"/>
      <c r="R72" s="240"/>
      <c r="S72" s="240"/>
      <c r="T72" s="241"/>
      <c r="U72" s="68"/>
      <c r="V72" s="27"/>
    </row>
    <row r="73" spans="2:22" ht="15.75" thickBot="1">
      <c r="B73" s="64" t="s">
        <v>5</v>
      </c>
      <c r="C73" s="64" t="s">
        <v>74</v>
      </c>
      <c r="D73" s="66">
        <v>2018</v>
      </c>
      <c r="E73" s="66">
        <v>2019</v>
      </c>
      <c r="F73" s="66">
        <v>2020</v>
      </c>
      <c r="G73" s="66">
        <v>2021</v>
      </c>
      <c r="H73" s="66">
        <v>2022</v>
      </c>
      <c r="I73" s="66">
        <v>2023</v>
      </c>
      <c r="J73" s="66">
        <v>2024</v>
      </c>
      <c r="K73" s="66">
        <v>2025</v>
      </c>
      <c r="L73" s="66">
        <v>2026</v>
      </c>
      <c r="M73" s="66">
        <v>2027</v>
      </c>
      <c r="N73" s="66">
        <v>2028</v>
      </c>
      <c r="O73" s="66">
        <v>2029</v>
      </c>
      <c r="P73" s="66">
        <v>2030</v>
      </c>
      <c r="Q73" s="66">
        <v>2031</v>
      </c>
      <c r="R73" s="66">
        <v>2032</v>
      </c>
      <c r="S73" s="66">
        <v>2033</v>
      </c>
      <c r="T73" s="66">
        <v>2034</v>
      </c>
      <c r="U73" s="64" t="s">
        <v>49</v>
      </c>
      <c r="V73" s="27"/>
    </row>
    <row r="74" spans="1:22" ht="15.75" thickBot="1">
      <c r="A74" s="21">
        <v>49</v>
      </c>
      <c r="B74" s="109" t="s">
        <v>151</v>
      </c>
      <c r="C74" s="109">
        <v>7</v>
      </c>
      <c r="D74" s="79">
        <v>0</v>
      </c>
      <c r="E74" s="113">
        <v>0</v>
      </c>
      <c r="F74" s="113">
        <v>0</v>
      </c>
      <c r="G74" s="113">
        <v>0</v>
      </c>
      <c r="H74" s="113">
        <v>0</v>
      </c>
      <c r="I74" s="113">
        <v>0</v>
      </c>
      <c r="J74" s="113">
        <v>0</v>
      </c>
      <c r="K74" s="113">
        <v>0</v>
      </c>
      <c r="L74" s="113">
        <v>0</v>
      </c>
      <c r="M74" s="113">
        <v>0</v>
      </c>
      <c r="N74" s="113">
        <v>0</v>
      </c>
      <c r="O74" s="113">
        <v>0</v>
      </c>
      <c r="P74" s="113">
        <v>0</v>
      </c>
      <c r="Q74" s="113">
        <v>0</v>
      </c>
      <c r="R74" s="113">
        <v>0</v>
      </c>
      <c r="S74" s="113">
        <v>0</v>
      </c>
      <c r="T74" s="113">
        <v>0</v>
      </c>
      <c r="U74" s="113">
        <f t="shared" si="0"/>
        <v>0</v>
      </c>
      <c r="V74" s="27"/>
    </row>
    <row r="75" spans="1:22" ht="15.75" thickBot="1">
      <c r="A75" s="21">
        <v>50</v>
      </c>
      <c r="B75" s="64" t="s">
        <v>152</v>
      </c>
      <c r="C75" s="64">
        <v>7</v>
      </c>
      <c r="D75" s="79">
        <v>0</v>
      </c>
      <c r="E75" s="70">
        <v>0</v>
      </c>
      <c r="F75" s="70">
        <v>0</v>
      </c>
      <c r="G75" s="70">
        <v>0</v>
      </c>
      <c r="H75" s="70">
        <v>0</v>
      </c>
      <c r="I75" s="70">
        <v>0</v>
      </c>
      <c r="J75" s="70">
        <v>0</v>
      </c>
      <c r="K75" s="70">
        <v>0</v>
      </c>
      <c r="L75" s="70">
        <v>0</v>
      </c>
      <c r="M75" s="70">
        <v>0</v>
      </c>
      <c r="N75" s="70">
        <v>0</v>
      </c>
      <c r="O75" s="70">
        <v>0</v>
      </c>
      <c r="P75" s="70">
        <v>0</v>
      </c>
      <c r="Q75" s="70">
        <v>0</v>
      </c>
      <c r="R75" s="70">
        <v>0</v>
      </c>
      <c r="S75" s="70">
        <v>0</v>
      </c>
      <c r="T75" s="70">
        <v>0</v>
      </c>
      <c r="U75" s="70">
        <f t="shared" si="0"/>
        <v>0</v>
      </c>
      <c r="V75" s="27"/>
    </row>
    <row r="76" spans="1:22" ht="15.75" thickBot="1">
      <c r="A76" s="21">
        <v>51</v>
      </c>
      <c r="B76" s="64" t="s">
        <v>153</v>
      </c>
      <c r="C76" s="64">
        <v>7</v>
      </c>
      <c r="D76" s="79">
        <v>0</v>
      </c>
      <c r="E76" s="70">
        <v>0</v>
      </c>
      <c r="F76" s="70">
        <v>0</v>
      </c>
      <c r="G76" s="70">
        <v>0</v>
      </c>
      <c r="H76" s="70">
        <v>0</v>
      </c>
      <c r="I76" s="70">
        <v>0</v>
      </c>
      <c r="J76" s="70">
        <v>0</v>
      </c>
      <c r="K76" s="70">
        <v>0</v>
      </c>
      <c r="L76" s="70">
        <v>0</v>
      </c>
      <c r="M76" s="70">
        <v>0</v>
      </c>
      <c r="N76" s="70">
        <v>0</v>
      </c>
      <c r="O76" s="70">
        <v>0</v>
      </c>
      <c r="P76" s="70">
        <v>0</v>
      </c>
      <c r="Q76" s="70">
        <v>0</v>
      </c>
      <c r="R76" s="70">
        <v>0</v>
      </c>
      <c r="S76" s="70">
        <v>0</v>
      </c>
      <c r="T76" s="70">
        <v>0</v>
      </c>
      <c r="U76" s="70">
        <f t="shared" si="0"/>
        <v>0</v>
      </c>
      <c r="V76" s="27"/>
    </row>
    <row r="77" spans="1:22" ht="15.75" thickBot="1">
      <c r="A77" s="21">
        <v>52</v>
      </c>
      <c r="B77" s="64" t="s">
        <v>154</v>
      </c>
      <c r="C77" s="64">
        <v>7</v>
      </c>
      <c r="D77" s="79">
        <v>0</v>
      </c>
      <c r="E77" s="70">
        <v>0</v>
      </c>
      <c r="F77" s="70">
        <v>0</v>
      </c>
      <c r="G77" s="70">
        <v>0</v>
      </c>
      <c r="H77" s="70">
        <v>0</v>
      </c>
      <c r="I77" s="70">
        <v>0</v>
      </c>
      <c r="J77" s="70">
        <v>0</v>
      </c>
      <c r="K77" s="70">
        <v>0</v>
      </c>
      <c r="L77" s="70">
        <v>0</v>
      </c>
      <c r="M77" s="70">
        <v>0</v>
      </c>
      <c r="N77" s="70">
        <v>0</v>
      </c>
      <c r="O77" s="70">
        <v>0</v>
      </c>
      <c r="P77" s="70">
        <v>0</v>
      </c>
      <c r="Q77" s="70">
        <v>0</v>
      </c>
      <c r="R77" s="70">
        <v>0</v>
      </c>
      <c r="S77" s="70">
        <v>0</v>
      </c>
      <c r="T77" s="70">
        <v>0</v>
      </c>
      <c r="U77" s="70">
        <f t="shared" si="0"/>
        <v>0</v>
      </c>
      <c r="V77" s="27"/>
    </row>
    <row r="78" spans="1:22" ht="15.75" thickBot="1">
      <c r="A78" s="21">
        <v>53</v>
      </c>
      <c r="B78" s="64" t="s">
        <v>155</v>
      </c>
      <c r="C78" s="64">
        <v>7</v>
      </c>
      <c r="D78" s="79">
        <v>0</v>
      </c>
      <c r="E78" s="70">
        <v>0</v>
      </c>
      <c r="F78" s="70">
        <v>0</v>
      </c>
      <c r="G78" s="70">
        <v>0</v>
      </c>
      <c r="H78" s="70">
        <v>0</v>
      </c>
      <c r="I78" s="70">
        <v>0</v>
      </c>
      <c r="J78" s="70">
        <v>0</v>
      </c>
      <c r="K78" s="70">
        <v>0</v>
      </c>
      <c r="L78" s="70">
        <v>0</v>
      </c>
      <c r="M78" s="70">
        <v>0</v>
      </c>
      <c r="N78" s="70">
        <v>0</v>
      </c>
      <c r="O78" s="70">
        <v>0</v>
      </c>
      <c r="P78" s="70">
        <v>0</v>
      </c>
      <c r="Q78" s="70">
        <v>0</v>
      </c>
      <c r="R78" s="70">
        <v>0</v>
      </c>
      <c r="S78" s="70">
        <v>0</v>
      </c>
      <c r="T78" s="70">
        <v>0</v>
      </c>
      <c r="U78" s="70">
        <f t="shared" si="0"/>
        <v>0</v>
      </c>
      <c r="V78" s="27"/>
    </row>
    <row r="79" spans="1:22" ht="15.75" thickBot="1">
      <c r="A79" s="21">
        <v>54</v>
      </c>
      <c r="B79" s="64" t="s">
        <v>156</v>
      </c>
      <c r="C79" s="64">
        <v>7</v>
      </c>
      <c r="D79" s="79">
        <v>0</v>
      </c>
      <c r="E79" s="70">
        <v>0</v>
      </c>
      <c r="F79" s="70">
        <v>0</v>
      </c>
      <c r="G79" s="70">
        <v>0</v>
      </c>
      <c r="H79" s="70">
        <v>0</v>
      </c>
      <c r="I79" s="70">
        <v>0</v>
      </c>
      <c r="J79" s="70">
        <v>0</v>
      </c>
      <c r="K79" s="70">
        <v>0</v>
      </c>
      <c r="L79" s="70">
        <v>0</v>
      </c>
      <c r="M79" s="70">
        <v>0</v>
      </c>
      <c r="N79" s="70">
        <v>0</v>
      </c>
      <c r="O79" s="70">
        <v>0</v>
      </c>
      <c r="P79" s="70">
        <v>0</v>
      </c>
      <c r="Q79" s="70">
        <v>0</v>
      </c>
      <c r="R79" s="70">
        <v>0</v>
      </c>
      <c r="S79" s="70">
        <v>0</v>
      </c>
      <c r="T79" s="70">
        <v>0</v>
      </c>
      <c r="U79" s="70">
        <f t="shared" si="0"/>
        <v>0</v>
      </c>
      <c r="V79" s="27"/>
    </row>
    <row r="80" spans="1:22" ht="15.75" thickBot="1">
      <c r="A80" s="21">
        <v>55</v>
      </c>
      <c r="B80" s="64" t="s">
        <v>157</v>
      </c>
      <c r="C80" s="64">
        <v>7</v>
      </c>
      <c r="D80" s="79">
        <v>14262.79</v>
      </c>
      <c r="E80" s="70">
        <v>7649.41</v>
      </c>
      <c r="F80" s="70">
        <v>0</v>
      </c>
      <c r="G80" s="70">
        <v>0</v>
      </c>
      <c r="H80" s="70">
        <v>0</v>
      </c>
      <c r="I80" s="70">
        <v>0</v>
      </c>
      <c r="J80" s="70">
        <v>0</v>
      </c>
      <c r="K80" s="70">
        <v>0</v>
      </c>
      <c r="L80" s="70">
        <v>0</v>
      </c>
      <c r="M80" s="70">
        <v>0</v>
      </c>
      <c r="N80" s="70">
        <v>0</v>
      </c>
      <c r="O80" s="70">
        <v>0</v>
      </c>
      <c r="P80" s="70">
        <v>0</v>
      </c>
      <c r="Q80" s="70">
        <v>0</v>
      </c>
      <c r="R80" s="70">
        <v>0</v>
      </c>
      <c r="S80" s="70">
        <v>0</v>
      </c>
      <c r="T80" s="70">
        <v>0</v>
      </c>
      <c r="U80" s="70">
        <f>SUM(D80:T80)</f>
        <v>21912.2</v>
      </c>
      <c r="V80" s="27"/>
    </row>
    <row r="81" spans="2:22" ht="15.75" thickBot="1">
      <c r="B81" s="66" t="s">
        <v>160</v>
      </c>
      <c r="C81" s="67"/>
      <c r="D81" s="70">
        <f>SUM(D74:D80)</f>
        <v>14262.79</v>
      </c>
      <c r="E81" s="70">
        <f aca="true" t="shared" si="5" ref="E81:U81">SUM(E74:E80)</f>
        <v>7649.41</v>
      </c>
      <c r="F81" s="70">
        <f t="shared" si="5"/>
        <v>0</v>
      </c>
      <c r="G81" s="70">
        <f t="shared" si="5"/>
        <v>0</v>
      </c>
      <c r="H81" s="70">
        <f t="shared" si="5"/>
        <v>0</v>
      </c>
      <c r="I81" s="70">
        <f t="shared" si="5"/>
        <v>0</v>
      </c>
      <c r="J81" s="70">
        <f t="shared" si="5"/>
        <v>0</v>
      </c>
      <c r="K81" s="70">
        <f t="shared" si="5"/>
        <v>0</v>
      </c>
      <c r="L81" s="70">
        <f t="shared" si="5"/>
        <v>0</v>
      </c>
      <c r="M81" s="70">
        <f t="shared" si="5"/>
        <v>0</v>
      </c>
      <c r="N81" s="70">
        <f t="shared" si="5"/>
        <v>0</v>
      </c>
      <c r="O81" s="70">
        <f t="shared" si="5"/>
        <v>0</v>
      </c>
      <c r="P81" s="70">
        <f t="shared" si="5"/>
        <v>0</v>
      </c>
      <c r="Q81" s="70">
        <f t="shared" si="5"/>
        <v>0</v>
      </c>
      <c r="R81" s="70">
        <f t="shared" si="5"/>
        <v>0</v>
      </c>
      <c r="S81" s="70">
        <f t="shared" si="5"/>
        <v>0</v>
      </c>
      <c r="T81" s="70">
        <f t="shared" si="5"/>
        <v>0</v>
      </c>
      <c r="U81" s="65">
        <f t="shared" si="5"/>
        <v>21912.2</v>
      </c>
      <c r="V81" s="27"/>
    </row>
    <row r="82" spans="2:22" ht="15.75" thickBot="1">
      <c r="B82" s="44"/>
      <c r="C82" s="44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27"/>
    </row>
    <row r="83" spans="2:22" ht="15.75" thickBot="1">
      <c r="B83" s="110" t="s">
        <v>167</v>
      </c>
      <c r="C83" s="111"/>
      <c r="D83" s="239" t="s">
        <v>203</v>
      </c>
      <c r="E83" s="240"/>
      <c r="F83" s="240"/>
      <c r="G83" s="240"/>
      <c r="H83" s="240"/>
      <c r="I83" s="240"/>
      <c r="J83" s="240"/>
      <c r="K83" s="240"/>
      <c r="L83" s="240"/>
      <c r="M83" s="240"/>
      <c r="N83" s="240"/>
      <c r="O83" s="240"/>
      <c r="P83" s="240"/>
      <c r="Q83" s="240"/>
      <c r="R83" s="240"/>
      <c r="S83" s="240"/>
      <c r="T83" s="241"/>
      <c r="U83" s="68"/>
      <c r="V83" s="27"/>
    </row>
    <row r="84" spans="2:22" ht="15.75" thickBot="1">
      <c r="B84" s="64" t="s">
        <v>5</v>
      </c>
      <c r="C84" s="64" t="s">
        <v>74</v>
      </c>
      <c r="D84" s="66">
        <v>2018</v>
      </c>
      <c r="E84" s="66">
        <v>2019</v>
      </c>
      <c r="F84" s="66">
        <v>2020</v>
      </c>
      <c r="G84" s="66">
        <v>2021</v>
      </c>
      <c r="H84" s="66">
        <v>2022</v>
      </c>
      <c r="I84" s="66">
        <v>2023</v>
      </c>
      <c r="J84" s="66">
        <v>2024</v>
      </c>
      <c r="K84" s="66">
        <v>2025</v>
      </c>
      <c r="L84" s="66">
        <v>2026</v>
      </c>
      <c r="M84" s="66">
        <v>2027</v>
      </c>
      <c r="N84" s="66">
        <v>2028</v>
      </c>
      <c r="O84" s="66">
        <v>2029</v>
      </c>
      <c r="P84" s="66">
        <v>2030</v>
      </c>
      <c r="Q84" s="66">
        <v>2031</v>
      </c>
      <c r="R84" s="66">
        <v>2032</v>
      </c>
      <c r="S84" s="66">
        <v>2033</v>
      </c>
      <c r="T84" s="66">
        <v>2034</v>
      </c>
      <c r="U84" s="64" t="s">
        <v>49</v>
      </c>
      <c r="V84" s="27"/>
    </row>
    <row r="85" spans="1:22" ht="15.75" thickBot="1">
      <c r="A85" s="21">
        <v>56</v>
      </c>
      <c r="B85" s="109" t="s">
        <v>158</v>
      </c>
      <c r="C85" s="109">
        <v>12</v>
      </c>
      <c r="D85" s="79">
        <v>0</v>
      </c>
      <c r="E85" s="113">
        <v>0</v>
      </c>
      <c r="F85" s="113">
        <v>0</v>
      </c>
      <c r="G85" s="113">
        <v>0</v>
      </c>
      <c r="H85" s="113">
        <v>0</v>
      </c>
      <c r="I85" s="113">
        <v>0</v>
      </c>
      <c r="J85" s="113">
        <v>0</v>
      </c>
      <c r="K85" s="113">
        <v>0</v>
      </c>
      <c r="L85" s="113">
        <v>0</v>
      </c>
      <c r="M85" s="113">
        <v>0</v>
      </c>
      <c r="N85" s="113">
        <v>0</v>
      </c>
      <c r="O85" s="113">
        <v>0</v>
      </c>
      <c r="P85" s="113">
        <v>0</v>
      </c>
      <c r="Q85" s="113">
        <v>0</v>
      </c>
      <c r="R85" s="113">
        <v>0</v>
      </c>
      <c r="S85" s="113">
        <v>0</v>
      </c>
      <c r="T85" s="113">
        <v>0</v>
      </c>
      <c r="U85" s="113">
        <f t="shared" si="0"/>
        <v>0</v>
      </c>
      <c r="V85" s="27"/>
    </row>
    <row r="86" spans="1:22" ht="15.75" thickBot="1">
      <c r="A86" s="21">
        <v>57</v>
      </c>
      <c r="B86" s="64" t="s">
        <v>159</v>
      </c>
      <c r="C86" s="64">
        <v>12</v>
      </c>
      <c r="D86" s="79">
        <v>0</v>
      </c>
      <c r="E86" s="70">
        <v>0</v>
      </c>
      <c r="F86" s="70">
        <v>0</v>
      </c>
      <c r="G86" s="70">
        <v>0</v>
      </c>
      <c r="H86" s="70">
        <v>0</v>
      </c>
      <c r="I86" s="70">
        <v>0</v>
      </c>
      <c r="J86" s="70">
        <v>0</v>
      </c>
      <c r="K86" s="70">
        <v>0</v>
      </c>
      <c r="L86" s="70">
        <v>0</v>
      </c>
      <c r="M86" s="70">
        <v>0</v>
      </c>
      <c r="N86" s="70">
        <v>0</v>
      </c>
      <c r="O86" s="70">
        <v>0</v>
      </c>
      <c r="P86" s="70">
        <v>0</v>
      </c>
      <c r="Q86" s="70">
        <v>0</v>
      </c>
      <c r="R86" s="70">
        <v>0</v>
      </c>
      <c r="S86" s="70">
        <v>0</v>
      </c>
      <c r="T86" s="70">
        <v>0</v>
      </c>
      <c r="U86" s="70">
        <f t="shared" si="0"/>
        <v>0</v>
      </c>
      <c r="V86" s="27"/>
    </row>
    <row r="87" spans="2:22" ht="15.75" thickBot="1">
      <c r="B87" s="66" t="s">
        <v>160</v>
      </c>
      <c r="C87" s="67"/>
      <c r="D87" s="70">
        <f>SUM(D85:D86)</f>
        <v>0</v>
      </c>
      <c r="E87" s="70">
        <f aca="true" t="shared" si="6" ref="E87:U87">SUM(E85:E86)</f>
        <v>0</v>
      </c>
      <c r="F87" s="70">
        <f t="shared" si="6"/>
        <v>0</v>
      </c>
      <c r="G87" s="70">
        <f t="shared" si="6"/>
        <v>0</v>
      </c>
      <c r="H87" s="70">
        <f t="shared" si="6"/>
        <v>0</v>
      </c>
      <c r="I87" s="70">
        <f t="shared" si="6"/>
        <v>0</v>
      </c>
      <c r="J87" s="70">
        <f t="shared" si="6"/>
        <v>0</v>
      </c>
      <c r="K87" s="70">
        <f t="shared" si="6"/>
        <v>0</v>
      </c>
      <c r="L87" s="70">
        <f t="shared" si="6"/>
        <v>0</v>
      </c>
      <c r="M87" s="70">
        <f t="shared" si="6"/>
        <v>0</v>
      </c>
      <c r="N87" s="70">
        <f t="shared" si="6"/>
        <v>0</v>
      </c>
      <c r="O87" s="70">
        <f t="shared" si="6"/>
        <v>0</v>
      </c>
      <c r="P87" s="70">
        <f t="shared" si="6"/>
        <v>0</v>
      </c>
      <c r="Q87" s="70">
        <f t="shared" si="6"/>
        <v>0</v>
      </c>
      <c r="R87" s="70">
        <f t="shared" si="6"/>
        <v>0</v>
      </c>
      <c r="S87" s="70">
        <f t="shared" si="6"/>
        <v>0</v>
      </c>
      <c r="T87" s="70">
        <f t="shared" si="6"/>
        <v>0</v>
      </c>
      <c r="U87" s="65">
        <f t="shared" si="6"/>
        <v>0</v>
      </c>
      <c r="V87" s="27"/>
    </row>
    <row r="88" spans="2:22" ht="15">
      <c r="B88" s="44"/>
      <c r="C88" s="44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>
        <f>U14+U30+U41+U65+U69+U81+U87</f>
        <v>441371.95</v>
      </c>
      <c r="V88" s="27"/>
    </row>
    <row r="89" spans="2:22" ht="15.75" thickBot="1">
      <c r="B89" s="44"/>
      <c r="C89" s="44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27"/>
    </row>
    <row r="90" spans="4:22" ht="15.75" thickBot="1">
      <c r="D90" s="239" t="s">
        <v>203</v>
      </c>
      <c r="E90" s="240"/>
      <c r="F90" s="240"/>
      <c r="G90" s="240"/>
      <c r="H90" s="240"/>
      <c r="I90" s="240"/>
      <c r="J90" s="240"/>
      <c r="K90" s="240"/>
      <c r="L90" s="240"/>
      <c r="M90" s="240"/>
      <c r="N90" s="240"/>
      <c r="O90" s="240"/>
      <c r="P90" s="240"/>
      <c r="Q90" s="240"/>
      <c r="R90" s="240"/>
      <c r="S90" s="240"/>
      <c r="T90" s="241"/>
      <c r="V90" s="27"/>
    </row>
    <row r="91" spans="2:22" ht="15.75" thickBot="1">
      <c r="B91" s="64" t="s">
        <v>89</v>
      </c>
      <c r="C91" s="64" t="s">
        <v>74</v>
      </c>
      <c r="D91" s="168">
        <v>2018</v>
      </c>
      <c r="E91" s="168">
        <v>2019</v>
      </c>
      <c r="F91" s="168">
        <v>2020</v>
      </c>
      <c r="G91" s="168">
        <v>2021</v>
      </c>
      <c r="H91" s="168">
        <v>2022</v>
      </c>
      <c r="I91" s="168">
        <v>2023</v>
      </c>
      <c r="J91" s="168">
        <v>2024</v>
      </c>
      <c r="K91" s="168">
        <v>2025</v>
      </c>
      <c r="L91" s="168">
        <v>2026</v>
      </c>
      <c r="M91" s="168">
        <v>2027</v>
      </c>
      <c r="N91" s="168">
        <v>2028</v>
      </c>
      <c r="O91" s="168">
        <v>2029</v>
      </c>
      <c r="P91" s="168">
        <v>2030</v>
      </c>
      <c r="Q91" s="168">
        <v>2031</v>
      </c>
      <c r="R91" s="168">
        <v>2032</v>
      </c>
      <c r="S91" s="168">
        <v>2033</v>
      </c>
      <c r="T91" s="168">
        <v>2034</v>
      </c>
      <c r="U91" s="64" t="s">
        <v>160</v>
      </c>
      <c r="V91" s="27"/>
    </row>
    <row r="92" spans="2:22" ht="15.75" thickBot="1">
      <c r="B92" s="64" t="s">
        <v>91</v>
      </c>
      <c r="C92" s="64">
        <v>1</v>
      </c>
      <c r="D92" s="70">
        <f>D14</f>
        <v>35757.93</v>
      </c>
      <c r="E92" s="70">
        <f aca="true" t="shared" si="7" ref="E92:T92">E14</f>
        <v>4974.93</v>
      </c>
      <c r="F92" s="70">
        <f t="shared" si="7"/>
        <v>0</v>
      </c>
      <c r="G92" s="70">
        <f t="shared" si="7"/>
        <v>0</v>
      </c>
      <c r="H92" s="70">
        <f t="shared" si="7"/>
        <v>0</v>
      </c>
      <c r="I92" s="70">
        <f t="shared" si="7"/>
        <v>0</v>
      </c>
      <c r="J92" s="70">
        <f t="shared" si="7"/>
        <v>0</v>
      </c>
      <c r="K92" s="70">
        <f t="shared" si="7"/>
        <v>0</v>
      </c>
      <c r="L92" s="70">
        <f t="shared" si="7"/>
        <v>0</v>
      </c>
      <c r="M92" s="70">
        <f t="shared" si="7"/>
        <v>0</v>
      </c>
      <c r="N92" s="70">
        <f t="shared" si="7"/>
        <v>0</v>
      </c>
      <c r="O92" s="70">
        <f t="shared" si="7"/>
        <v>0</v>
      </c>
      <c r="P92" s="70">
        <f t="shared" si="7"/>
        <v>0</v>
      </c>
      <c r="Q92" s="70">
        <f t="shared" si="7"/>
        <v>0</v>
      </c>
      <c r="R92" s="70">
        <f t="shared" si="7"/>
        <v>0</v>
      </c>
      <c r="S92" s="70">
        <f t="shared" si="7"/>
        <v>0</v>
      </c>
      <c r="T92" s="70">
        <f t="shared" si="7"/>
        <v>0</v>
      </c>
      <c r="U92" s="70">
        <f>SUM(D92:T92)</f>
        <v>40732.86</v>
      </c>
      <c r="V92" s="27">
        <f>U14-U92</f>
        <v>0</v>
      </c>
    </row>
    <row r="93" spans="2:22" ht="15.75" thickBot="1">
      <c r="B93" s="64" t="s">
        <v>93</v>
      </c>
      <c r="C93" s="64">
        <v>2</v>
      </c>
      <c r="D93" s="70">
        <f>D30</f>
        <v>149026.12999999998</v>
      </c>
      <c r="E93" s="70">
        <f aca="true" t="shared" si="8" ref="E93:T93">E30</f>
        <v>50434.47</v>
      </c>
      <c r="F93" s="70">
        <f t="shared" si="8"/>
        <v>24139.83</v>
      </c>
      <c r="G93" s="70">
        <f t="shared" si="8"/>
        <v>0</v>
      </c>
      <c r="H93" s="70">
        <f t="shared" si="8"/>
        <v>0</v>
      </c>
      <c r="I93" s="70">
        <f t="shared" si="8"/>
        <v>0</v>
      </c>
      <c r="J93" s="70">
        <f t="shared" si="8"/>
        <v>0</v>
      </c>
      <c r="K93" s="70">
        <f t="shared" si="8"/>
        <v>0</v>
      </c>
      <c r="L93" s="70">
        <f t="shared" si="8"/>
        <v>0</v>
      </c>
      <c r="M93" s="70">
        <f t="shared" si="8"/>
        <v>0</v>
      </c>
      <c r="N93" s="70">
        <f t="shared" si="8"/>
        <v>0</v>
      </c>
      <c r="O93" s="70">
        <f t="shared" si="8"/>
        <v>0</v>
      </c>
      <c r="P93" s="70">
        <f t="shared" si="8"/>
        <v>0</v>
      </c>
      <c r="Q93" s="70">
        <f t="shared" si="8"/>
        <v>0</v>
      </c>
      <c r="R93" s="70">
        <f t="shared" si="8"/>
        <v>0</v>
      </c>
      <c r="S93" s="70">
        <f t="shared" si="8"/>
        <v>0</v>
      </c>
      <c r="T93" s="70">
        <f t="shared" si="8"/>
        <v>0</v>
      </c>
      <c r="U93" s="70">
        <f aca="true" t="shared" si="9" ref="U93:U98">SUM(D93:T93)</f>
        <v>223600.43</v>
      </c>
      <c r="V93" s="27">
        <f>U30-U93</f>
        <v>0</v>
      </c>
    </row>
    <row r="94" spans="2:22" ht="15.75" thickBot="1">
      <c r="B94" s="64" t="s">
        <v>94</v>
      </c>
      <c r="C94" s="64">
        <v>3</v>
      </c>
      <c r="D94" s="70">
        <f>D41</f>
        <v>0</v>
      </c>
      <c r="E94" s="70">
        <f aca="true" t="shared" si="10" ref="E94:T94">E41</f>
        <v>0</v>
      </c>
      <c r="F94" s="70">
        <f t="shared" si="10"/>
        <v>0</v>
      </c>
      <c r="G94" s="70">
        <f t="shared" si="10"/>
        <v>0</v>
      </c>
      <c r="H94" s="70">
        <f t="shared" si="10"/>
        <v>0</v>
      </c>
      <c r="I94" s="70">
        <f t="shared" si="10"/>
        <v>0</v>
      </c>
      <c r="J94" s="70">
        <f t="shared" si="10"/>
        <v>0</v>
      </c>
      <c r="K94" s="70">
        <f t="shared" si="10"/>
        <v>0</v>
      </c>
      <c r="L94" s="70">
        <f t="shared" si="10"/>
        <v>0</v>
      </c>
      <c r="M94" s="70">
        <f t="shared" si="10"/>
        <v>0</v>
      </c>
      <c r="N94" s="70">
        <f t="shared" si="10"/>
        <v>0</v>
      </c>
      <c r="O94" s="70">
        <f t="shared" si="10"/>
        <v>0</v>
      </c>
      <c r="P94" s="70">
        <f t="shared" si="10"/>
        <v>0</v>
      </c>
      <c r="Q94" s="70">
        <f t="shared" si="10"/>
        <v>0</v>
      </c>
      <c r="R94" s="70">
        <f t="shared" si="10"/>
        <v>0</v>
      </c>
      <c r="S94" s="70">
        <f t="shared" si="10"/>
        <v>0</v>
      </c>
      <c r="T94" s="70">
        <f t="shared" si="10"/>
        <v>0</v>
      </c>
      <c r="U94" s="70">
        <f t="shared" si="9"/>
        <v>0</v>
      </c>
      <c r="V94" s="27">
        <f>U41-U94</f>
        <v>0</v>
      </c>
    </row>
    <row r="95" spans="2:22" ht="15.75" thickBot="1">
      <c r="B95" s="64" t="s">
        <v>96</v>
      </c>
      <c r="C95" s="64">
        <v>4</v>
      </c>
      <c r="D95" s="70">
        <f>D65</f>
        <v>94282.04000000001</v>
      </c>
      <c r="E95" s="70">
        <f aca="true" t="shared" si="11" ref="E95:T95">E65</f>
        <v>49504.36</v>
      </c>
      <c r="F95" s="70">
        <f t="shared" si="11"/>
        <v>11340.06</v>
      </c>
      <c r="G95" s="70">
        <f t="shared" si="11"/>
        <v>0</v>
      </c>
      <c r="H95" s="70">
        <f t="shared" si="11"/>
        <v>0</v>
      </c>
      <c r="I95" s="70">
        <f t="shared" si="11"/>
        <v>0</v>
      </c>
      <c r="J95" s="70">
        <f t="shared" si="11"/>
        <v>0</v>
      </c>
      <c r="K95" s="70">
        <f t="shared" si="11"/>
        <v>0</v>
      </c>
      <c r="L95" s="70">
        <f t="shared" si="11"/>
        <v>0</v>
      </c>
      <c r="M95" s="70">
        <f t="shared" si="11"/>
        <v>0</v>
      </c>
      <c r="N95" s="70">
        <f t="shared" si="11"/>
        <v>0</v>
      </c>
      <c r="O95" s="70">
        <f t="shared" si="11"/>
        <v>0</v>
      </c>
      <c r="P95" s="70">
        <f t="shared" si="11"/>
        <v>0</v>
      </c>
      <c r="Q95" s="70">
        <f t="shared" si="11"/>
        <v>0</v>
      </c>
      <c r="R95" s="70">
        <f t="shared" si="11"/>
        <v>0</v>
      </c>
      <c r="S95" s="70">
        <f t="shared" si="11"/>
        <v>0</v>
      </c>
      <c r="T95" s="70">
        <f t="shared" si="11"/>
        <v>0</v>
      </c>
      <c r="U95" s="70">
        <f t="shared" si="9"/>
        <v>155126.46000000002</v>
      </c>
      <c r="V95" s="27">
        <f>U65-U95</f>
        <v>0</v>
      </c>
    </row>
    <row r="96" spans="2:22" ht="15.75" thickBot="1">
      <c r="B96" s="64" t="s">
        <v>97</v>
      </c>
      <c r="C96" s="64">
        <v>5</v>
      </c>
      <c r="D96" s="70">
        <f>D69</f>
        <v>0</v>
      </c>
      <c r="E96" s="70">
        <f aca="true" t="shared" si="12" ref="E96:T96">E69</f>
        <v>0</v>
      </c>
      <c r="F96" s="70">
        <f t="shared" si="12"/>
        <v>0</v>
      </c>
      <c r="G96" s="70">
        <f t="shared" si="12"/>
        <v>0</v>
      </c>
      <c r="H96" s="70">
        <f t="shared" si="12"/>
        <v>0</v>
      </c>
      <c r="I96" s="70">
        <f t="shared" si="12"/>
        <v>0</v>
      </c>
      <c r="J96" s="70">
        <f t="shared" si="12"/>
        <v>0</v>
      </c>
      <c r="K96" s="70">
        <f t="shared" si="12"/>
        <v>0</v>
      </c>
      <c r="L96" s="70">
        <f t="shared" si="12"/>
        <v>0</v>
      </c>
      <c r="M96" s="70">
        <f t="shared" si="12"/>
        <v>0</v>
      </c>
      <c r="N96" s="70">
        <f t="shared" si="12"/>
        <v>0</v>
      </c>
      <c r="O96" s="70">
        <f t="shared" si="12"/>
        <v>0</v>
      </c>
      <c r="P96" s="70">
        <f t="shared" si="12"/>
        <v>0</v>
      </c>
      <c r="Q96" s="70">
        <f t="shared" si="12"/>
        <v>0</v>
      </c>
      <c r="R96" s="70">
        <f t="shared" si="12"/>
        <v>0</v>
      </c>
      <c r="S96" s="70">
        <f t="shared" si="12"/>
        <v>0</v>
      </c>
      <c r="T96" s="70">
        <f t="shared" si="12"/>
        <v>0</v>
      </c>
      <c r="U96" s="70">
        <f t="shared" si="9"/>
        <v>0</v>
      </c>
      <c r="V96" s="27">
        <f>U69-U96</f>
        <v>0</v>
      </c>
    </row>
    <row r="97" spans="2:22" ht="15.75" thickBot="1">
      <c r="B97" s="64" t="s">
        <v>99</v>
      </c>
      <c r="C97" s="64">
        <v>7</v>
      </c>
      <c r="D97" s="70">
        <f>D81</f>
        <v>14262.79</v>
      </c>
      <c r="E97" s="70">
        <f aca="true" t="shared" si="13" ref="E97:T97">E81</f>
        <v>7649.41</v>
      </c>
      <c r="F97" s="70">
        <f t="shared" si="13"/>
        <v>0</v>
      </c>
      <c r="G97" s="70">
        <f t="shared" si="13"/>
        <v>0</v>
      </c>
      <c r="H97" s="70">
        <f t="shared" si="13"/>
        <v>0</v>
      </c>
      <c r="I97" s="70">
        <f t="shared" si="13"/>
        <v>0</v>
      </c>
      <c r="J97" s="70">
        <f t="shared" si="13"/>
        <v>0</v>
      </c>
      <c r="K97" s="70">
        <f t="shared" si="13"/>
        <v>0</v>
      </c>
      <c r="L97" s="70">
        <f t="shared" si="13"/>
        <v>0</v>
      </c>
      <c r="M97" s="70">
        <f t="shared" si="13"/>
        <v>0</v>
      </c>
      <c r="N97" s="70">
        <f t="shared" si="13"/>
        <v>0</v>
      </c>
      <c r="O97" s="70">
        <f t="shared" si="13"/>
        <v>0</v>
      </c>
      <c r="P97" s="70">
        <f t="shared" si="13"/>
        <v>0</v>
      </c>
      <c r="Q97" s="70">
        <f t="shared" si="13"/>
        <v>0</v>
      </c>
      <c r="R97" s="70">
        <f t="shared" si="13"/>
        <v>0</v>
      </c>
      <c r="S97" s="70">
        <f t="shared" si="13"/>
        <v>0</v>
      </c>
      <c r="T97" s="70">
        <f t="shared" si="13"/>
        <v>0</v>
      </c>
      <c r="U97" s="70">
        <f t="shared" si="9"/>
        <v>21912.2</v>
      </c>
      <c r="V97" s="27">
        <f>U81-U97</f>
        <v>0</v>
      </c>
    </row>
    <row r="98" spans="2:22" ht="15.75" thickBot="1">
      <c r="B98" s="64" t="s">
        <v>101</v>
      </c>
      <c r="C98" s="64">
        <v>12</v>
      </c>
      <c r="D98" s="70">
        <f>D87</f>
        <v>0</v>
      </c>
      <c r="E98" s="70">
        <f aca="true" t="shared" si="14" ref="E98:T98">E87</f>
        <v>0</v>
      </c>
      <c r="F98" s="70">
        <f t="shared" si="14"/>
        <v>0</v>
      </c>
      <c r="G98" s="70">
        <f t="shared" si="14"/>
        <v>0</v>
      </c>
      <c r="H98" s="70">
        <f t="shared" si="14"/>
        <v>0</v>
      </c>
      <c r="I98" s="70">
        <f t="shared" si="14"/>
        <v>0</v>
      </c>
      <c r="J98" s="70">
        <f t="shared" si="14"/>
        <v>0</v>
      </c>
      <c r="K98" s="70">
        <f t="shared" si="14"/>
        <v>0</v>
      </c>
      <c r="L98" s="70">
        <f t="shared" si="14"/>
        <v>0</v>
      </c>
      <c r="M98" s="70">
        <f t="shared" si="14"/>
        <v>0</v>
      </c>
      <c r="N98" s="70">
        <f t="shared" si="14"/>
        <v>0</v>
      </c>
      <c r="O98" s="70">
        <f t="shared" si="14"/>
        <v>0</v>
      </c>
      <c r="P98" s="70">
        <f t="shared" si="14"/>
        <v>0</v>
      </c>
      <c r="Q98" s="70">
        <f t="shared" si="14"/>
        <v>0</v>
      </c>
      <c r="R98" s="70">
        <f t="shared" si="14"/>
        <v>0</v>
      </c>
      <c r="S98" s="70">
        <f t="shared" si="14"/>
        <v>0</v>
      </c>
      <c r="T98" s="70">
        <f t="shared" si="14"/>
        <v>0</v>
      </c>
      <c r="U98" s="70">
        <f t="shared" si="9"/>
        <v>0</v>
      </c>
      <c r="V98" s="27">
        <f>U87-U98</f>
        <v>0</v>
      </c>
    </row>
    <row r="99" spans="2:21" ht="15.75" thickBot="1">
      <c r="B99" s="66" t="s">
        <v>160</v>
      </c>
      <c r="C99" s="64"/>
      <c r="D99" s="70">
        <f>SUM(D92:D98)</f>
        <v>293328.88999999996</v>
      </c>
      <c r="E99" s="70">
        <f aca="true" t="shared" si="15" ref="E99:T99">SUM(E92:E98)</f>
        <v>112563.17000000001</v>
      </c>
      <c r="F99" s="70">
        <f t="shared" si="15"/>
        <v>35479.89</v>
      </c>
      <c r="G99" s="70">
        <f t="shared" si="15"/>
        <v>0</v>
      </c>
      <c r="H99" s="70">
        <f t="shared" si="15"/>
        <v>0</v>
      </c>
      <c r="I99" s="70">
        <f t="shared" si="15"/>
        <v>0</v>
      </c>
      <c r="J99" s="70">
        <f t="shared" si="15"/>
        <v>0</v>
      </c>
      <c r="K99" s="70">
        <f t="shared" si="15"/>
        <v>0</v>
      </c>
      <c r="L99" s="70">
        <f t="shared" si="15"/>
        <v>0</v>
      </c>
      <c r="M99" s="70">
        <f t="shared" si="15"/>
        <v>0</v>
      </c>
      <c r="N99" s="70">
        <f t="shared" si="15"/>
        <v>0</v>
      </c>
      <c r="O99" s="70">
        <f t="shared" si="15"/>
        <v>0</v>
      </c>
      <c r="P99" s="70">
        <f t="shared" si="15"/>
        <v>0</v>
      </c>
      <c r="Q99" s="70">
        <f t="shared" si="15"/>
        <v>0</v>
      </c>
      <c r="R99" s="70">
        <f t="shared" si="15"/>
        <v>0</v>
      </c>
      <c r="S99" s="70">
        <f t="shared" si="15"/>
        <v>0</v>
      </c>
      <c r="T99" s="70">
        <f t="shared" si="15"/>
        <v>0</v>
      </c>
      <c r="U99" s="65">
        <f>SUM(U92:U98)</f>
        <v>441371.95</v>
      </c>
    </row>
    <row r="100" ht="15">
      <c r="U100" s="25">
        <f>U88-U99</f>
        <v>0</v>
      </c>
    </row>
  </sheetData>
  <sheetProtection/>
  <mergeCells count="8">
    <mergeCell ref="D83:T83"/>
    <mergeCell ref="D90:T90"/>
    <mergeCell ref="D2:T2"/>
    <mergeCell ref="D17:T17"/>
    <mergeCell ref="D33:T33"/>
    <mergeCell ref="D43:T43"/>
    <mergeCell ref="D67:T67"/>
    <mergeCell ref="D72:T72"/>
  </mergeCells>
  <printOptions/>
  <pageMargins left="0.511811024" right="0.511811024" top="0.787401575" bottom="0.787401575" header="0.31496062" footer="0.3149606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V104"/>
  <sheetViews>
    <sheetView zoomScalePageLayoutView="0" workbookViewId="0" topLeftCell="E87">
      <selection activeCell="M120" sqref="M120"/>
    </sheetView>
  </sheetViews>
  <sheetFormatPr defaultColWidth="9.140625" defaultRowHeight="15"/>
  <cols>
    <col min="1" max="1" width="9.140625" style="21" customWidth="1"/>
    <col min="2" max="2" width="19.57421875" style="21" customWidth="1"/>
    <col min="3" max="10" width="9.140625" style="21" customWidth="1"/>
    <col min="11" max="11" width="10.00390625" style="21" customWidth="1"/>
    <col min="12" max="19" width="9.140625" style="21" customWidth="1"/>
    <col min="20" max="20" width="10.421875" style="21" customWidth="1"/>
    <col min="21" max="16384" width="9.140625" style="21" customWidth="1"/>
  </cols>
  <sheetData>
    <row r="1" ht="15.75" thickBot="1"/>
    <row r="2" spans="2:21" ht="15.75" thickBot="1">
      <c r="B2" s="21" t="s">
        <v>162</v>
      </c>
      <c r="D2" s="242" t="s">
        <v>161</v>
      </c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4"/>
      <c r="U2" s="68"/>
    </row>
    <row r="3" spans="2:21" ht="15.75" thickBot="1">
      <c r="B3" s="64" t="s">
        <v>5</v>
      </c>
      <c r="C3" s="64" t="s">
        <v>74</v>
      </c>
      <c r="D3" s="64">
        <v>2018</v>
      </c>
      <c r="E3" s="64">
        <v>2019</v>
      </c>
      <c r="F3" s="64">
        <v>2020</v>
      </c>
      <c r="G3" s="64">
        <v>2021</v>
      </c>
      <c r="H3" s="64">
        <v>2022</v>
      </c>
      <c r="I3" s="64">
        <v>2023</v>
      </c>
      <c r="J3" s="72">
        <v>2024</v>
      </c>
      <c r="K3" s="64">
        <v>2025</v>
      </c>
      <c r="L3" s="64">
        <v>2026</v>
      </c>
      <c r="M3" s="64">
        <v>2027</v>
      </c>
      <c r="N3" s="64">
        <v>2028</v>
      </c>
      <c r="O3" s="64">
        <v>2029</v>
      </c>
      <c r="P3" s="64">
        <v>2030</v>
      </c>
      <c r="Q3" s="72">
        <v>2031</v>
      </c>
      <c r="R3" s="64">
        <v>2032</v>
      </c>
      <c r="S3" s="64">
        <v>2033</v>
      </c>
      <c r="T3" s="161">
        <v>2034</v>
      </c>
      <c r="U3" s="64" t="s">
        <v>169</v>
      </c>
    </row>
    <row r="4" spans="1:22" ht="15.75" thickBot="1">
      <c r="A4" s="21">
        <v>1</v>
      </c>
      <c r="B4" s="64" t="s">
        <v>103</v>
      </c>
      <c r="C4" s="64">
        <v>1</v>
      </c>
      <c r="D4" s="65">
        <v>0</v>
      </c>
      <c r="E4" s="65">
        <v>0</v>
      </c>
      <c r="F4" s="65">
        <v>0</v>
      </c>
      <c r="G4" s="65">
        <v>62.56</v>
      </c>
      <c r="H4" s="65">
        <v>75.92999999999999</v>
      </c>
      <c r="I4" s="65">
        <v>0</v>
      </c>
      <c r="J4" s="73">
        <v>0</v>
      </c>
      <c r="K4" s="65">
        <v>0</v>
      </c>
      <c r="L4" s="65">
        <v>0</v>
      </c>
      <c r="M4" s="65">
        <v>0</v>
      </c>
      <c r="N4" s="65">
        <v>0</v>
      </c>
      <c r="O4" s="65">
        <v>0</v>
      </c>
      <c r="P4" s="65">
        <v>0</v>
      </c>
      <c r="Q4" s="73">
        <v>0</v>
      </c>
      <c r="R4" s="65">
        <v>0</v>
      </c>
      <c r="S4" s="65">
        <v>0</v>
      </c>
      <c r="T4" s="162">
        <v>0</v>
      </c>
      <c r="U4" s="65">
        <f>SUM(D4:T4)</f>
        <v>138.49</v>
      </c>
      <c r="V4" s="27"/>
    </row>
    <row r="5" spans="1:22" ht="15.75" thickBot="1">
      <c r="A5" s="21">
        <v>2</v>
      </c>
      <c r="B5" s="64" t="s">
        <v>104</v>
      </c>
      <c r="C5" s="64">
        <v>1</v>
      </c>
      <c r="D5" s="65">
        <v>0</v>
      </c>
      <c r="E5" s="65">
        <v>0</v>
      </c>
      <c r="F5" s="65">
        <v>0</v>
      </c>
      <c r="G5" s="65">
        <v>0</v>
      </c>
      <c r="H5" s="65">
        <v>0</v>
      </c>
      <c r="I5" s="65">
        <v>82.84</v>
      </c>
      <c r="J5" s="73">
        <v>37.67</v>
      </c>
      <c r="K5" s="65">
        <v>0</v>
      </c>
      <c r="L5" s="65">
        <v>0</v>
      </c>
      <c r="M5" s="65">
        <v>0</v>
      </c>
      <c r="N5" s="65">
        <v>0</v>
      </c>
      <c r="O5" s="65">
        <v>0</v>
      </c>
      <c r="P5" s="65">
        <v>0</v>
      </c>
      <c r="Q5" s="73">
        <v>0</v>
      </c>
      <c r="R5" s="65">
        <v>0</v>
      </c>
      <c r="S5" s="65">
        <v>0</v>
      </c>
      <c r="T5" s="162">
        <v>0</v>
      </c>
      <c r="U5" s="65">
        <f aca="true" t="shared" si="0" ref="U5:U89">SUM(D5:T5)</f>
        <v>120.51</v>
      </c>
      <c r="V5" s="27"/>
    </row>
    <row r="6" spans="1:22" ht="15.75" thickBot="1">
      <c r="A6" s="21">
        <v>3</v>
      </c>
      <c r="B6" s="64" t="s">
        <v>105</v>
      </c>
      <c r="C6" s="64">
        <v>1</v>
      </c>
      <c r="D6" s="65">
        <v>0</v>
      </c>
      <c r="E6" s="65">
        <v>0</v>
      </c>
      <c r="F6" s="65">
        <v>0</v>
      </c>
      <c r="G6" s="65">
        <v>0</v>
      </c>
      <c r="H6" s="65">
        <v>0</v>
      </c>
      <c r="I6" s="65">
        <v>0</v>
      </c>
      <c r="J6" s="73">
        <v>0</v>
      </c>
      <c r="K6" s="65">
        <v>82.42999999999999</v>
      </c>
      <c r="L6" s="65">
        <v>7.22</v>
      </c>
      <c r="M6" s="65">
        <v>0</v>
      </c>
      <c r="N6" s="65">
        <v>0</v>
      </c>
      <c r="O6" s="65">
        <v>0</v>
      </c>
      <c r="P6" s="65">
        <v>4</v>
      </c>
      <c r="Q6" s="73">
        <v>15.03</v>
      </c>
      <c r="R6" s="65">
        <v>0</v>
      </c>
      <c r="S6" s="65">
        <v>0</v>
      </c>
      <c r="T6" s="162">
        <v>0</v>
      </c>
      <c r="U6" s="65">
        <f t="shared" si="0"/>
        <v>108.67999999999999</v>
      </c>
      <c r="V6" s="27"/>
    </row>
    <row r="7" spans="1:22" ht="15.75" thickBot="1">
      <c r="A7" s="21">
        <v>4</v>
      </c>
      <c r="B7" s="64" t="s">
        <v>106</v>
      </c>
      <c r="C7" s="64">
        <v>1</v>
      </c>
      <c r="D7" s="65">
        <v>0</v>
      </c>
      <c r="E7" s="65">
        <v>0</v>
      </c>
      <c r="F7" s="65">
        <v>0</v>
      </c>
      <c r="G7" s="65">
        <v>0</v>
      </c>
      <c r="H7" s="65">
        <v>0</v>
      </c>
      <c r="I7" s="65">
        <v>15.27</v>
      </c>
      <c r="J7" s="73">
        <v>0</v>
      </c>
      <c r="K7" s="65">
        <v>0</v>
      </c>
      <c r="L7" s="65">
        <v>15.15</v>
      </c>
      <c r="M7" s="65">
        <v>0</v>
      </c>
      <c r="N7" s="65">
        <v>40</v>
      </c>
      <c r="O7" s="65">
        <v>0</v>
      </c>
      <c r="P7" s="65">
        <v>18</v>
      </c>
      <c r="Q7" s="73">
        <v>0</v>
      </c>
      <c r="R7" s="65">
        <v>0</v>
      </c>
      <c r="S7" s="65">
        <v>0</v>
      </c>
      <c r="T7" s="162">
        <v>0</v>
      </c>
      <c r="U7" s="65">
        <f t="shared" si="0"/>
        <v>88.42</v>
      </c>
      <c r="V7" s="27"/>
    </row>
    <row r="8" spans="1:22" ht="15.75" thickBot="1">
      <c r="A8" s="21">
        <v>5</v>
      </c>
      <c r="B8" s="64" t="s">
        <v>107</v>
      </c>
      <c r="C8" s="64">
        <v>1</v>
      </c>
      <c r="D8" s="65">
        <v>0</v>
      </c>
      <c r="E8" s="65">
        <v>0</v>
      </c>
      <c r="F8" s="65">
        <v>0</v>
      </c>
      <c r="G8" s="65">
        <v>0</v>
      </c>
      <c r="H8" s="65">
        <v>0</v>
      </c>
      <c r="I8" s="65">
        <v>0</v>
      </c>
      <c r="J8" s="73">
        <v>14.16</v>
      </c>
      <c r="K8" s="65">
        <v>0</v>
      </c>
      <c r="L8" s="65">
        <v>0</v>
      </c>
      <c r="M8" s="65">
        <v>19</v>
      </c>
      <c r="N8" s="65">
        <v>0</v>
      </c>
      <c r="O8" s="65">
        <v>0</v>
      </c>
      <c r="P8" s="65">
        <v>31</v>
      </c>
      <c r="Q8" s="73">
        <v>0</v>
      </c>
      <c r="R8" s="65">
        <v>0</v>
      </c>
      <c r="S8" s="65">
        <v>0</v>
      </c>
      <c r="T8" s="162">
        <v>0</v>
      </c>
      <c r="U8" s="65">
        <f t="shared" si="0"/>
        <v>64.16</v>
      </c>
      <c r="V8" s="27"/>
    </row>
    <row r="9" spans="1:22" ht="15.75" thickBot="1">
      <c r="A9" s="21">
        <v>6</v>
      </c>
      <c r="B9" s="64" t="s">
        <v>108</v>
      </c>
      <c r="C9" s="64">
        <v>1</v>
      </c>
      <c r="D9" s="65">
        <v>0</v>
      </c>
      <c r="E9" s="65">
        <v>0</v>
      </c>
      <c r="F9" s="65">
        <v>0</v>
      </c>
      <c r="G9" s="65">
        <v>0</v>
      </c>
      <c r="H9" s="65">
        <v>0</v>
      </c>
      <c r="I9" s="65">
        <v>0</v>
      </c>
      <c r="J9" s="73">
        <v>9.46</v>
      </c>
      <c r="K9" s="65">
        <v>29.19</v>
      </c>
      <c r="L9" s="65">
        <v>0</v>
      </c>
      <c r="M9" s="65">
        <v>0</v>
      </c>
      <c r="N9" s="65">
        <v>0</v>
      </c>
      <c r="O9" s="65">
        <v>0</v>
      </c>
      <c r="P9" s="65">
        <v>0</v>
      </c>
      <c r="Q9" s="73">
        <v>0</v>
      </c>
      <c r="R9" s="65">
        <v>0</v>
      </c>
      <c r="S9" s="65">
        <v>0</v>
      </c>
      <c r="T9" s="162">
        <v>0</v>
      </c>
      <c r="U9" s="65">
        <f t="shared" si="0"/>
        <v>38.650000000000006</v>
      </c>
      <c r="V9" s="27"/>
    </row>
    <row r="10" spans="1:22" ht="15.75" thickBot="1">
      <c r="A10" s="21">
        <v>7</v>
      </c>
      <c r="B10" s="64" t="s">
        <v>109</v>
      </c>
      <c r="C10" s="64">
        <v>1</v>
      </c>
      <c r="D10" s="65">
        <v>0</v>
      </c>
      <c r="E10" s="65">
        <v>0</v>
      </c>
      <c r="F10" s="65">
        <v>0</v>
      </c>
      <c r="G10" s="65">
        <v>0</v>
      </c>
      <c r="H10" s="65">
        <v>0</v>
      </c>
      <c r="I10" s="65">
        <v>50.5</v>
      </c>
      <c r="J10" s="73">
        <v>0</v>
      </c>
      <c r="K10" s="65">
        <v>0</v>
      </c>
      <c r="L10" s="65">
        <v>0</v>
      </c>
      <c r="M10" s="65">
        <v>0</v>
      </c>
      <c r="N10" s="65">
        <v>0</v>
      </c>
      <c r="O10" s="65">
        <v>55</v>
      </c>
      <c r="P10" s="65">
        <v>40</v>
      </c>
      <c r="Q10" s="73">
        <v>0</v>
      </c>
      <c r="R10" s="65">
        <v>0</v>
      </c>
      <c r="S10" s="65">
        <v>0</v>
      </c>
      <c r="T10" s="162">
        <v>0</v>
      </c>
      <c r="U10" s="65">
        <f t="shared" si="0"/>
        <v>145.5</v>
      </c>
      <c r="V10" s="27"/>
    </row>
    <row r="11" spans="1:22" ht="15.75" thickBot="1">
      <c r="A11" s="21">
        <v>8</v>
      </c>
      <c r="B11" s="64" t="s">
        <v>110</v>
      </c>
      <c r="C11" s="64">
        <v>1</v>
      </c>
      <c r="D11" s="65">
        <v>0</v>
      </c>
      <c r="E11" s="65">
        <v>0</v>
      </c>
      <c r="F11" s="65">
        <v>0</v>
      </c>
      <c r="G11" s="65">
        <v>0</v>
      </c>
      <c r="H11" s="65">
        <v>19.94</v>
      </c>
      <c r="I11" s="65">
        <v>12.22</v>
      </c>
      <c r="J11" s="73">
        <v>31.2</v>
      </c>
      <c r="K11" s="65">
        <v>0</v>
      </c>
      <c r="L11" s="65">
        <v>5</v>
      </c>
      <c r="M11" s="65">
        <v>6</v>
      </c>
      <c r="N11" s="65">
        <v>0</v>
      </c>
      <c r="O11" s="65">
        <v>0</v>
      </c>
      <c r="P11" s="65">
        <v>0</v>
      </c>
      <c r="Q11" s="73">
        <v>0</v>
      </c>
      <c r="R11" s="65">
        <v>0</v>
      </c>
      <c r="S11" s="65">
        <v>0</v>
      </c>
      <c r="T11" s="162">
        <v>0</v>
      </c>
      <c r="U11" s="65">
        <f t="shared" si="0"/>
        <v>74.36</v>
      </c>
      <c r="V11" s="27"/>
    </row>
    <row r="12" spans="1:22" ht="15.75" thickBot="1">
      <c r="A12" s="21">
        <v>9</v>
      </c>
      <c r="B12" s="64" t="s">
        <v>111</v>
      </c>
      <c r="C12" s="64">
        <v>1</v>
      </c>
      <c r="D12" s="65">
        <v>0</v>
      </c>
      <c r="E12" s="65">
        <v>0</v>
      </c>
      <c r="F12" s="65">
        <v>0</v>
      </c>
      <c r="G12" s="65">
        <v>0</v>
      </c>
      <c r="H12" s="65">
        <v>0</v>
      </c>
      <c r="I12" s="65">
        <v>0</v>
      </c>
      <c r="J12" s="73">
        <v>29.7</v>
      </c>
      <c r="K12" s="65">
        <v>16.95</v>
      </c>
      <c r="L12" s="65">
        <v>0</v>
      </c>
      <c r="M12" s="65">
        <v>0</v>
      </c>
      <c r="N12" s="65">
        <v>0</v>
      </c>
      <c r="O12" s="65">
        <v>0</v>
      </c>
      <c r="P12" s="65">
        <v>0</v>
      </c>
      <c r="Q12" s="73">
        <v>0</v>
      </c>
      <c r="R12" s="65">
        <v>0</v>
      </c>
      <c r="S12" s="65">
        <v>0</v>
      </c>
      <c r="T12" s="162">
        <v>0</v>
      </c>
      <c r="U12" s="65">
        <f t="shared" si="0"/>
        <v>46.65</v>
      </c>
      <c r="V12" s="27"/>
    </row>
    <row r="13" spans="1:22" ht="15.75" thickBot="1">
      <c r="A13" s="21">
        <v>10</v>
      </c>
      <c r="B13" s="64" t="s">
        <v>112</v>
      </c>
      <c r="C13" s="64">
        <v>1</v>
      </c>
      <c r="D13" s="65">
        <v>0</v>
      </c>
      <c r="E13" s="65">
        <v>0</v>
      </c>
      <c r="F13" s="65">
        <v>0</v>
      </c>
      <c r="G13" s="65">
        <v>0</v>
      </c>
      <c r="H13" s="65">
        <v>0</v>
      </c>
      <c r="I13" s="65">
        <v>0</v>
      </c>
      <c r="J13" s="73">
        <v>55.17</v>
      </c>
      <c r="K13" s="65">
        <v>0</v>
      </c>
      <c r="L13" s="65">
        <v>0</v>
      </c>
      <c r="M13" s="65">
        <v>0</v>
      </c>
      <c r="N13" s="65">
        <v>0</v>
      </c>
      <c r="O13" s="65">
        <v>0</v>
      </c>
      <c r="P13" s="65">
        <v>0</v>
      </c>
      <c r="Q13" s="73">
        <v>0</v>
      </c>
      <c r="R13" s="65">
        <v>0</v>
      </c>
      <c r="S13" s="65">
        <v>0</v>
      </c>
      <c r="T13" s="162">
        <v>0</v>
      </c>
      <c r="U13" s="65">
        <f t="shared" si="0"/>
        <v>55.17</v>
      </c>
      <c r="V13" s="27"/>
    </row>
    <row r="14" spans="2:22" ht="15.75" thickBot="1">
      <c r="B14" s="66" t="s">
        <v>160</v>
      </c>
      <c r="C14" s="67"/>
      <c r="D14" s="65">
        <f>SUM(D4:D13)</f>
        <v>0</v>
      </c>
      <c r="E14" s="65">
        <f aca="true" t="shared" si="1" ref="E14:U14">SUM(E4:E13)</f>
        <v>0</v>
      </c>
      <c r="F14" s="65">
        <f t="shared" si="1"/>
        <v>0</v>
      </c>
      <c r="G14" s="65">
        <f t="shared" si="1"/>
        <v>62.56</v>
      </c>
      <c r="H14" s="65">
        <f t="shared" si="1"/>
        <v>95.86999999999999</v>
      </c>
      <c r="I14" s="65">
        <f t="shared" si="1"/>
        <v>160.83</v>
      </c>
      <c r="J14" s="73">
        <f t="shared" si="1"/>
        <v>177.36</v>
      </c>
      <c r="K14" s="65">
        <f t="shared" si="1"/>
        <v>128.57</v>
      </c>
      <c r="L14" s="65">
        <f t="shared" si="1"/>
        <v>27.37</v>
      </c>
      <c r="M14" s="65">
        <f t="shared" si="1"/>
        <v>25</v>
      </c>
      <c r="N14" s="65">
        <f t="shared" si="1"/>
        <v>40</v>
      </c>
      <c r="O14" s="65">
        <f t="shared" si="1"/>
        <v>55</v>
      </c>
      <c r="P14" s="65">
        <f t="shared" si="1"/>
        <v>93</v>
      </c>
      <c r="Q14" s="73">
        <f t="shared" si="1"/>
        <v>15.03</v>
      </c>
      <c r="R14" s="65">
        <f t="shared" si="1"/>
        <v>0</v>
      </c>
      <c r="S14" s="65">
        <f t="shared" si="1"/>
        <v>0</v>
      </c>
      <c r="T14" s="162">
        <f t="shared" si="1"/>
        <v>0</v>
      </c>
      <c r="U14" s="65">
        <f t="shared" si="1"/>
        <v>880.5899999999999</v>
      </c>
      <c r="V14" s="27"/>
    </row>
    <row r="15" spans="2:22" ht="15.75" thickBot="1">
      <c r="B15" s="74" t="s">
        <v>170</v>
      </c>
      <c r="C15" s="75"/>
      <c r="D15" s="75"/>
      <c r="E15" s="75"/>
      <c r="F15" s="75"/>
      <c r="G15" s="75"/>
      <c r="H15" s="75"/>
      <c r="I15" s="75"/>
      <c r="J15" s="76">
        <f>SUM(D14:J14)</f>
        <v>496.62</v>
      </c>
      <c r="K15" s="75"/>
      <c r="L15" s="75"/>
      <c r="M15" s="75"/>
      <c r="N15" s="75"/>
      <c r="O15" s="75"/>
      <c r="P15" s="75"/>
      <c r="Q15" s="76">
        <f>SUM(K14:Q14)</f>
        <v>383.96999999999997</v>
      </c>
      <c r="R15" s="75"/>
      <c r="S15" s="75"/>
      <c r="T15" s="163"/>
      <c r="U15" s="65">
        <f>J15+Q15</f>
        <v>880.5899999999999</v>
      </c>
      <c r="V15" s="27"/>
    </row>
    <row r="16" spans="2:22" ht="15.75" thickBot="1">
      <c r="B16" s="44"/>
      <c r="C16" s="44"/>
      <c r="D16" s="45"/>
      <c r="E16" s="45"/>
      <c r="F16" s="45"/>
      <c r="G16" s="45"/>
      <c r="H16" s="45"/>
      <c r="I16" s="45"/>
      <c r="J16" s="91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27"/>
    </row>
    <row r="17" spans="4:22" ht="15.75" thickBot="1">
      <c r="D17" s="242" t="s">
        <v>161</v>
      </c>
      <c r="E17" s="243"/>
      <c r="F17" s="243"/>
      <c r="G17" s="243"/>
      <c r="H17" s="243"/>
      <c r="I17" s="243"/>
      <c r="J17" s="243"/>
      <c r="K17" s="243"/>
      <c r="L17" s="243"/>
      <c r="M17" s="243"/>
      <c r="N17" s="243"/>
      <c r="O17" s="243"/>
      <c r="P17" s="243"/>
      <c r="Q17" s="243"/>
      <c r="R17" s="243"/>
      <c r="S17" s="243"/>
      <c r="T17" s="244"/>
      <c r="U17" s="90"/>
      <c r="V17" s="27"/>
    </row>
    <row r="18" spans="2:22" ht="15.75" thickBot="1">
      <c r="B18" s="21" t="s">
        <v>163</v>
      </c>
      <c r="D18" s="64">
        <v>2018</v>
      </c>
      <c r="E18" s="64">
        <v>2019</v>
      </c>
      <c r="F18" s="64">
        <v>2020</v>
      </c>
      <c r="G18" s="64">
        <v>2021</v>
      </c>
      <c r="H18" s="64">
        <v>2022</v>
      </c>
      <c r="I18" s="66">
        <v>2023</v>
      </c>
      <c r="J18" s="66">
        <v>2024</v>
      </c>
      <c r="K18" s="66">
        <v>2025</v>
      </c>
      <c r="L18" s="66">
        <v>2026</v>
      </c>
      <c r="M18" s="66">
        <v>2027</v>
      </c>
      <c r="N18" s="72">
        <v>2028</v>
      </c>
      <c r="O18" s="66">
        <v>2029</v>
      </c>
      <c r="P18" s="66">
        <v>2030</v>
      </c>
      <c r="Q18" s="66">
        <v>2031</v>
      </c>
      <c r="R18" s="66">
        <v>2032</v>
      </c>
      <c r="S18" s="66">
        <v>2033</v>
      </c>
      <c r="T18" s="72">
        <v>2034</v>
      </c>
      <c r="U18" s="66" t="s">
        <v>88</v>
      </c>
      <c r="V18" s="27"/>
    </row>
    <row r="19" spans="1:22" ht="15.75" thickBot="1">
      <c r="A19" s="21">
        <v>11</v>
      </c>
      <c r="B19" s="64" t="s">
        <v>113</v>
      </c>
      <c r="C19" s="64">
        <v>2</v>
      </c>
      <c r="D19" s="65">
        <v>0</v>
      </c>
      <c r="E19" s="65">
        <v>0</v>
      </c>
      <c r="F19" s="65">
        <v>0</v>
      </c>
      <c r="G19" s="65">
        <v>0</v>
      </c>
      <c r="H19" s="65">
        <v>0</v>
      </c>
      <c r="I19" s="70">
        <v>0</v>
      </c>
      <c r="J19" s="70">
        <v>0</v>
      </c>
      <c r="K19" s="70">
        <v>163.46</v>
      </c>
      <c r="L19" s="70">
        <v>0</v>
      </c>
      <c r="M19" s="70">
        <v>0</v>
      </c>
      <c r="N19" s="73">
        <v>0</v>
      </c>
      <c r="O19" s="70">
        <v>0</v>
      </c>
      <c r="P19" s="70">
        <v>0</v>
      </c>
      <c r="Q19" s="70">
        <v>0</v>
      </c>
      <c r="R19" s="70">
        <v>0</v>
      </c>
      <c r="S19" s="70">
        <v>0</v>
      </c>
      <c r="T19" s="73">
        <v>0</v>
      </c>
      <c r="U19" s="70">
        <f t="shared" si="0"/>
        <v>163.46</v>
      </c>
      <c r="V19" s="27"/>
    </row>
    <row r="20" spans="1:22" ht="15.75" thickBot="1">
      <c r="A20" s="21">
        <v>12</v>
      </c>
      <c r="B20" s="64" t="s">
        <v>114</v>
      </c>
      <c r="C20" s="64">
        <v>2</v>
      </c>
      <c r="D20" s="65">
        <v>0</v>
      </c>
      <c r="E20" s="65">
        <v>0</v>
      </c>
      <c r="F20" s="65">
        <v>0</v>
      </c>
      <c r="G20" s="65">
        <v>0</v>
      </c>
      <c r="H20" s="65">
        <v>0</v>
      </c>
      <c r="I20" s="70">
        <v>0</v>
      </c>
      <c r="J20" s="70">
        <v>0</v>
      </c>
      <c r="K20" s="70">
        <v>98.88000000000001</v>
      </c>
      <c r="L20" s="70">
        <v>0</v>
      </c>
      <c r="M20" s="70">
        <v>45.57</v>
      </c>
      <c r="N20" s="73">
        <v>0</v>
      </c>
      <c r="O20" s="70">
        <v>0</v>
      </c>
      <c r="P20" s="70">
        <v>0</v>
      </c>
      <c r="Q20" s="70">
        <v>0</v>
      </c>
      <c r="R20" s="70">
        <v>0</v>
      </c>
      <c r="S20" s="70">
        <v>0</v>
      </c>
      <c r="T20" s="73">
        <v>0</v>
      </c>
      <c r="U20" s="70">
        <f t="shared" si="0"/>
        <v>144.45000000000002</v>
      </c>
      <c r="V20" s="27"/>
    </row>
    <row r="21" spans="1:22" ht="15.75" thickBot="1">
      <c r="A21" s="21">
        <v>13</v>
      </c>
      <c r="B21" s="64" t="s">
        <v>115</v>
      </c>
      <c r="C21" s="64">
        <v>2</v>
      </c>
      <c r="D21" s="65">
        <v>0</v>
      </c>
      <c r="E21" s="65">
        <v>0</v>
      </c>
      <c r="F21" s="65">
        <v>0</v>
      </c>
      <c r="G21" s="65">
        <v>0</v>
      </c>
      <c r="H21" s="65">
        <v>0</v>
      </c>
      <c r="I21" s="70">
        <v>0</v>
      </c>
      <c r="J21" s="70">
        <v>0</v>
      </c>
      <c r="K21" s="70">
        <v>0</v>
      </c>
      <c r="L21" s="70">
        <v>0</v>
      </c>
      <c r="M21" s="70">
        <v>109.83999999999999</v>
      </c>
      <c r="N21" s="73">
        <v>0</v>
      </c>
      <c r="O21" s="70">
        <v>0</v>
      </c>
      <c r="P21" s="70">
        <v>0</v>
      </c>
      <c r="Q21" s="70">
        <v>0</v>
      </c>
      <c r="R21" s="70">
        <v>0</v>
      </c>
      <c r="S21" s="70">
        <v>0</v>
      </c>
      <c r="T21" s="73">
        <v>0</v>
      </c>
      <c r="U21" s="70">
        <f t="shared" si="0"/>
        <v>109.83999999999999</v>
      </c>
      <c r="V21" s="27"/>
    </row>
    <row r="22" spans="1:22" ht="15.75" thickBot="1">
      <c r="A22" s="21">
        <v>14</v>
      </c>
      <c r="B22" s="64" t="s">
        <v>116</v>
      </c>
      <c r="C22" s="64">
        <v>2</v>
      </c>
      <c r="D22" s="65">
        <v>0</v>
      </c>
      <c r="E22" s="65">
        <v>0</v>
      </c>
      <c r="F22" s="65">
        <v>0</v>
      </c>
      <c r="G22" s="65">
        <v>0</v>
      </c>
      <c r="H22" s="65">
        <v>0</v>
      </c>
      <c r="I22" s="70">
        <v>0</v>
      </c>
      <c r="J22" s="70">
        <v>0</v>
      </c>
      <c r="K22" s="70">
        <v>25.87</v>
      </c>
      <c r="L22" s="70">
        <v>33.32</v>
      </c>
      <c r="M22" s="70">
        <v>54.5</v>
      </c>
      <c r="N22" s="73">
        <v>0</v>
      </c>
      <c r="O22" s="70">
        <v>0</v>
      </c>
      <c r="P22" s="70">
        <v>0</v>
      </c>
      <c r="Q22" s="70">
        <v>0</v>
      </c>
      <c r="R22" s="70">
        <v>19.35</v>
      </c>
      <c r="S22" s="70">
        <v>0</v>
      </c>
      <c r="T22" s="73">
        <v>0</v>
      </c>
      <c r="U22" s="70">
        <f t="shared" si="0"/>
        <v>133.04</v>
      </c>
      <c r="V22" s="27"/>
    </row>
    <row r="23" spans="1:22" ht="15.75" thickBot="1">
      <c r="A23" s="21">
        <v>15</v>
      </c>
      <c r="B23" s="64" t="s">
        <v>117</v>
      </c>
      <c r="C23" s="64">
        <v>2</v>
      </c>
      <c r="D23" s="65">
        <v>0</v>
      </c>
      <c r="E23" s="65">
        <v>0</v>
      </c>
      <c r="F23" s="65">
        <v>0</v>
      </c>
      <c r="G23" s="65">
        <v>0</v>
      </c>
      <c r="H23" s="65">
        <v>0</v>
      </c>
      <c r="I23" s="70">
        <v>0</v>
      </c>
      <c r="J23" s="70">
        <v>0</v>
      </c>
      <c r="K23" s="70">
        <v>42.4</v>
      </c>
      <c r="L23" s="70">
        <v>40.19</v>
      </c>
      <c r="M23" s="70">
        <v>99.37</v>
      </c>
      <c r="N23" s="73">
        <v>0</v>
      </c>
      <c r="O23" s="70">
        <v>0</v>
      </c>
      <c r="P23" s="70">
        <v>0</v>
      </c>
      <c r="Q23" s="70">
        <v>0</v>
      </c>
      <c r="R23" s="70">
        <v>1.68</v>
      </c>
      <c r="S23" s="70">
        <v>0</v>
      </c>
      <c r="T23" s="73">
        <v>0</v>
      </c>
      <c r="U23" s="70">
        <f t="shared" si="0"/>
        <v>183.64000000000001</v>
      </c>
      <c r="V23" s="27"/>
    </row>
    <row r="24" spans="1:22" ht="15.75" thickBot="1">
      <c r="A24" s="21">
        <v>16</v>
      </c>
      <c r="B24" s="64" t="s">
        <v>118</v>
      </c>
      <c r="C24" s="64">
        <v>2</v>
      </c>
      <c r="D24" s="65">
        <v>0</v>
      </c>
      <c r="E24" s="65">
        <v>0</v>
      </c>
      <c r="F24" s="65">
        <v>0</v>
      </c>
      <c r="G24" s="65">
        <v>0</v>
      </c>
      <c r="H24" s="65">
        <v>0</v>
      </c>
      <c r="I24" s="70">
        <v>0</v>
      </c>
      <c r="J24" s="70">
        <v>0</v>
      </c>
      <c r="K24" s="70">
        <v>0</v>
      </c>
      <c r="L24" s="70">
        <v>0</v>
      </c>
      <c r="M24" s="70">
        <v>0</v>
      </c>
      <c r="N24" s="73">
        <v>161.35999999999999</v>
      </c>
      <c r="O24" s="70">
        <v>0</v>
      </c>
      <c r="P24" s="70">
        <v>0</v>
      </c>
      <c r="Q24" s="70">
        <v>0</v>
      </c>
      <c r="R24" s="70">
        <v>0</v>
      </c>
      <c r="S24" s="70">
        <v>0</v>
      </c>
      <c r="T24" s="73">
        <v>0</v>
      </c>
      <c r="U24" s="70">
        <f t="shared" si="0"/>
        <v>161.35999999999999</v>
      </c>
      <c r="V24" s="27"/>
    </row>
    <row r="25" spans="1:22" ht="15.75" thickBot="1">
      <c r="A25" s="21">
        <v>17</v>
      </c>
      <c r="B25" s="64" t="s">
        <v>119</v>
      </c>
      <c r="C25" s="64">
        <v>2</v>
      </c>
      <c r="D25" s="65">
        <v>0</v>
      </c>
      <c r="E25" s="65">
        <v>0</v>
      </c>
      <c r="F25" s="65">
        <v>0</v>
      </c>
      <c r="G25" s="65">
        <v>0</v>
      </c>
      <c r="H25" s="65">
        <v>0</v>
      </c>
      <c r="I25" s="70">
        <v>0</v>
      </c>
      <c r="J25" s="70">
        <v>0</v>
      </c>
      <c r="K25" s="70">
        <v>0</v>
      </c>
      <c r="L25" s="70">
        <v>0</v>
      </c>
      <c r="M25" s="70">
        <v>0</v>
      </c>
      <c r="N25" s="73">
        <v>0</v>
      </c>
      <c r="O25" s="70">
        <v>37.129999999999995</v>
      </c>
      <c r="P25" s="70">
        <v>0</v>
      </c>
      <c r="Q25" s="70">
        <v>0</v>
      </c>
      <c r="R25" s="70">
        <v>0</v>
      </c>
      <c r="S25" s="70">
        <v>0</v>
      </c>
      <c r="T25" s="73">
        <v>44.510000000000005</v>
      </c>
      <c r="U25" s="70">
        <f t="shared" si="0"/>
        <v>81.64</v>
      </c>
      <c r="V25" s="27"/>
    </row>
    <row r="26" spans="1:22" ht="15.75" thickBot="1">
      <c r="A26" s="21">
        <v>18</v>
      </c>
      <c r="B26" s="64" t="s">
        <v>120</v>
      </c>
      <c r="C26" s="64">
        <v>2</v>
      </c>
      <c r="D26" s="65">
        <v>0</v>
      </c>
      <c r="E26" s="65">
        <v>0</v>
      </c>
      <c r="F26" s="65">
        <v>0</v>
      </c>
      <c r="G26" s="65">
        <v>0</v>
      </c>
      <c r="H26" s="65">
        <v>0</v>
      </c>
      <c r="I26" s="70">
        <v>0</v>
      </c>
      <c r="J26" s="70">
        <v>0</v>
      </c>
      <c r="K26" s="70">
        <v>0</v>
      </c>
      <c r="L26" s="70">
        <v>0</v>
      </c>
      <c r="M26" s="70">
        <v>0</v>
      </c>
      <c r="N26" s="73">
        <v>0</v>
      </c>
      <c r="O26" s="70">
        <v>0</v>
      </c>
      <c r="P26" s="70">
        <v>0</v>
      </c>
      <c r="Q26" s="70">
        <v>19.89</v>
      </c>
      <c r="R26" s="70">
        <v>69.50999999999999</v>
      </c>
      <c r="S26" s="70">
        <v>14.17</v>
      </c>
      <c r="T26" s="73">
        <v>0</v>
      </c>
      <c r="U26" s="70">
        <f t="shared" si="0"/>
        <v>103.57</v>
      </c>
      <c r="V26" s="27"/>
    </row>
    <row r="27" spans="1:22" ht="15.75" thickBot="1">
      <c r="A27" s="21">
        <v>19</v>
      </c>
      <c r="B27" s="64" t="s">
        <v>121</v>
      </c>
      <c r="C27" s="64">
        <v>2</v>
      </c>
      <c r="D27" s="65">
        <v>0</v>
      </c>
      <c r="E27" s="65">
        <v>0</v>
      </c>
      <c r="F27" s="65">
        <v>0</v>
      </c>
      <c r="G27" s="65">
        <v>0</v>
      </c>
      <c r="H27" s="65">
        <v>0</v>
      </c>
      <c r="I27" s="70">
        <v>0</v>
      </c>
      <c r="J27" s="70">
        <v>0</v>
      </c>
      <c r="K27" s="70">
        <v>0</v>
      </c>
      <c r="L27" s="70">
        <v>0</v>
      </c>
      <c r="M27" s="70">
        <v>0</v>
      </c>
      <c r="N27" s="73">
        <v>0</v>
      </c>
      <c r="O27" s="70">
        <v>64.62</v>
      </c>
      <c r="P27" s="70">
        <v>0</v>
      </c>
      <c r="Q27" s="70">
        <v>45.79</v>
      </c>
      <c r="R27" s="70">
        <v>31.41</v>
      </c>
      <c r="S27" s="70">
        <v>19.58</v>
      </c>
      <c r="T27" s="73">
        <v>0</v>
      </c>
      <c r="U27" s="70">
        <f t="shared" si="0"/>
        <v>161.39999999999998</v>
      </c>
      <c r="V27" s="27"/>
    </row>
    <row r="28" spans="1:22" ht="15.75" thickBot="1">
      <c r="A28" s="21">
        <v>20</v>
      </c>
      <c r="B28" s="64" t="s">
        <v>122</v>
      </c>
      <c r="C28" s="64">
        <v>2</v>
      </c>
      <c r="D28" s="65">
        <v>0</v>
      </c>
      <c r="E28" s="65">
        <v>0</v>
      </c>
      <c r="F28" s="65">
        <v>0</v>
      </c>
      <c r="G28" s="65">
        <v>0</v>
      </c>
      <c r="H28" s="65">
        <v>0</v>
      </c>
      <c r="I28" s="70">
        <v>0</v>
      </c>
      <c r="J28" s="70">
        <v>0</v>
      </c>
      <c r="K28" s="70">
        <v>0</v>
      </c>
      <c r="L28" s="70">
        <v>0</v>
      </c>
      <c r="M28" s="70">
        <v>0</v>
      </c>
      <c r="N28" s="73">
        <v>0</v>
      </c>
      <c r="O28" s="70">
        <v>0</v>
      </c>
      <c r="P28" s="70">
        <v>0</v>
      </c>
      <c r="Q28" s="70">
        <v>92.9</v>
      </c>
      <c r="R28" s="70">
        <v>44.019999999999996</v>
      </c>
      <c r="S28" s="70">
        <v>0</v>
      </c>
      <c r="T28" s="73">
        <v>0</v>
      </c>
      <c r="U28" s="70">
        <f t="shared" si="0"/>
        <v>136.92000000000002</v>
      </c>
      <c r="V28" s="27"/>
    </row>
    <row r="29" spans="1:22" ht="15.75" thickBot="1">
      <c r="A29" s="21">
        <v>21</v>
      </c>
      <c r="B29" s="64" t="s">
        <v>123</v>
      </c>
      <c r="C29" s="64">
        <v>2</v>
      </c>
      <c r="D29" s="65">
        <v>0</v>
      </c>
      <c r="E29" s="65">
        <v>0</v>
      </c>
      <c r="F29" s="65">
        <v>0</v>
      </c>
      <c r="G29" s="65">
        <v>0</v>
      </c>
      <c r="H29" s="65">
        <v>0</v>
      </c>
      <c r="I29" s="70">
        <v>0</v>
      </c>
      <c r="J29" s="70">
        <v>0</v>
      </c>
      <c r="K29" s="70">
        <v>0</v>
      </c>
      <c r="L29" s="70">
        <v>0</v>
      </c>
      <c r="M29" s="70">
        <v>0</v>
      </c>
      <c r="N29" s="73">
        <v>0</v>
      </c>
      <c r="O29" s="70">
        <v>0</v>
      </c>
      <c r="P29" s="70">
        <v>0</v>
      </c>
      <c r="Q29" s="70">
        <v>23.19</v>
      </c>
      <c r="R29" s="70">
        <v>133.57000000000002</v>
      </c>
      <c r="S29" s="70">
        <v>45.69</v>
      </c>
      <c r="T29" s="73">
        <v>26.74</v>
      </c>
      <c r="U29" s="70">
        <f t="shared" si="0"/>
        <v>229.19000000000003</v>
      </c>
      <c r="V29" s="27"/>
    </row>
    <row r="30" spans="2:22" ht="15.75" thickBot="1">
      <c r="B30" s="66" t="s">
        <v>160</v>
      </c>
      <c r="C30" s="67"/>
      <c r="D30" s="65">
        <f>SUM(D19:D29)</f>
        <v>0</v>
      </c>
      <c r="E30" s="65">
        <f aca="true" t="shared" si="2" ref="E30:U30">SUM(E19:E29)</f>
        <v>0</v>
      </c>
      <c r="F30" s="65">
        <f t="shared" si="2"/>
        <v>0</v>
      </c>
      <c r="G30" s="65">
        <f t="shared" si="2"/>
        <v>0</v>
      </c>
      <c r="H30" s="65">
        <f t="shared" si="2"/>
        <v>0</v>
      </c>
      <c r="I30" s="65">
        <f t="shared" si="2"/>
        <v>0</v>
      </c>
      <c r="J30" s="65">
        <f t="shared" si="2"/>
        <v>0</v>
      </c>
      <c r="K30" s="65">
        <f t="shared" si="2"/>
        <v>330.61</v>
      </c>
      <c r="L30" s="65">
        <f t="shared" si="2"/>
        <v>73.50999999999999</v>
      </c>
      <c r="M30" s="65">
        <f t="shared" si="2"/>
        <v>309.28</v>
      </c>
      <c r="N30" s="73">
        <f t="shared" si="2"/>
        <v>161.35999999999999</v>
      </c>
      <c r="O30" s="65">
        <f t="shared" si="2"/>
        <v>101.75</v>
      </c>
      <c r="P30" s="65">
        <f t="shared" si="2"/>
        <v>0</v>
      </c>
      <c r="Q30" s="65">
        <f t="shared" si="2"/>
        <v>181.77</v>
      </c>
      <c r="R30" s="65">
        <f t="shared" si="2"/>
        <v>299.53999999999996</v>
      </c>
      <c r="S30" s="65">
        <f t="shared" si="2"/>
        <v>79.44</v>
      </c>
      <c r="T30" s="73">
        <f t="shared" si="2"/>
        <v>71.25</v>
      </c>
      <c r="U30" s="65">
        <f t="shared" si="2"/>
        <v>1608.5100000000002</v>
      </c>
      <c r="V30" s="27"/>
    </row>
    <row r="31" spans="2:22" ht="15.75" thickBot="1">
      <c r="B31" s="74" t="s">
        <v>170</v>
      </c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6">
        <f>SUM(D30:N30)</f>
        <v>874.76</v>
      </c>
      <c r="O31" s="75"/>
      <c r="P31" s="75"/>
      <c r="Q31" s="75"/>
      <c r="R31" s="75"/>
      <c r="S31" s="75"/>
      <c r="T31" s="77">
        <f>SUM(O30:T30)</f>
        <v>733.75</v>
      </c>
      <c r="U31" s="65">
        <f>N31+T31</f>
        <v>1608.51</v>
      </c>
      <c r="V31" s="27"/>
    </row>
    <row r="32" spans="2:22" ht="15.75" thickBot="1">
      <c r="B32" s="44"/>
      <c r="C32" s="44"/>
      <c r="D32" s="45"/>
      <c r="E32" s="45"/>
      <c r="F32" s="45"/>
      <c r="G32" s="45"/>
      <c r="H32" s="45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27"/>
    </row>
    <row r="33" spans="4:22" ht="15.75" thickBot="1">
      <c r="D33" s="242" t="s">
        <v>161</v>
      </c>
      <c r="E33" s="243"/>
      <c r="F33" s="243"/>
      <c r="G33" s="243"/>
      <c r="H33" s="243"/>
      <c r="I33" s="243"/>
      <c r="J33" s="243"/>
      <c r="K33" s="243"/>
      <c r="L33" s="243"/>
      <c r="M33" s="243"/>
      <c r="N33" s="243"/>
      <c r="O33" s="243"/>
      <c r="P33" s="243"/>
      <c r="Q33" s="243"/>
      <c r="R33" s="243"/>
      <c r="S33" s="243"/>
      <c r="T33" s="244"/>
      <c r="V33" s="27"/>
    </row>
    <row r="34" spans="2:22" ht="15.75" thickBot="1">
      <c r="B34" s="21" t="s">
        <v>164</v>
      </c>
      <c r="D34" s="64">
        <v>2018</v>
      </c>
      <c r="E34" s="64">
        <v>2019</v>
      </c>
      <c r="F34" s="64">
        <v>2020</v>
      </c>
      <c r="G34" s="64">
        <v>2021</v>
      </c>
      <c r="H34" s="64">
        <v>2022</v>
      </c>
      <c r="I34" s="72">
        <v>2023</v>
      </c>
      <c r="J34" s="64">
        <v>2024</v>
      </c>
      <c r="K34" s="64">
        <v>2025</v>
      </c>
      <c r="L34" s="64">
        <v>2026</v>
      </c>
      <c r="M34" s="64">
        <v>2027</v>
      </c>
      <c r="N34" s="64">
        <v>2028</v>
      </c>
      <c r="O34" s="72">
        <v>2029</v>
      </c>
      <c r="P34" s="64">
        <v>2030</v>
      </c>
      <c r="Q34" s="64">
        <v>2031</v>
      </c>
      <c r="R34" s="64">
        <v>2032</v>
      </c>
      <c r="S34" s="64">
        <v>2033</v>
      </c>
      <c r="T34" s="66">
        <v>2034</v>
      </c>
      <c r="U34" s="64" t="s">
        <v>169</v>
      </c>
      <c r="V34" s="27"/>
    </row>
    <row r="35" spans="1:22" ht="15.75" thickBot="1">
      <c r="A35" s="21">
        <v>22</v>
      </c>
      <c r="B35" s="64" t="s">
        <v>124</v>
      </c>
      <c r="C35" s="64">
        <v>3</v>
      </c>
      <c r="D35" s="65">
        <v>0</v>
      </c>
      <c r="E35" s="65">
        <v>0</v>
      </c>
      <c r="F35" s="65">
        <v>0</v>
      </c>
      <c r="G35" s="65">
        <v>0</v>
      </c>
      <c r="H35" s="65">
        <v>52.5</v>
      </c>
      <c r="I35" s="73">
        <v>0</v>
      </c>
      <c r="J35" s="70">
        <v>26</v>
      </c>
      <c r="K35" s="70">
        <v>8.8</v>
      </c>
      <c r="L35" s="70">
        <v>0</v>
      </c>
      <c r="M35" s="70">
        <v>0</v>
      </c>
      <c r="N35" s="70">
        <v>0</v>
      </c>
      <c r="O35" s="73">
        <v>0</v>
      </c>
      <c r="P35" s="70">
        <v>0</v>
      </c>
      <c r="Q35" s="70">
        <v>0</v>
      </c>
      <c r="R35" s="70">
        <v>0</v>
      </c>
      <c r="S35" s="70">
        <v>0</v>
      </c>
      <c r="T35" s="70">
        <v>0</v>
      </c>
      <c r="U35" s="70">
        <f t="shared" si="0"/>
        <v>87.3</v>
      </c>
      <c r="V35" s="27"/>
    </row>
    <row r="36" spans="1:22" ht="15.75" thickBot="1">
      <c r="A36" s="21">
        <v>23</v>
      </c>
      <c r="B36" s="64" t="s">
        <v>125</v>
      </c>
      <c r="C36" s="64">
        <v>3</v>
      </c>
      <c r="D36" s="65">
        <v>0</v>
      </c>
      <c r="E36" s="65">
        <v>0</v>
      </c>
      <c r="F36" s="65">
        <v>0</v>
      </c>
      <c r="G36" s="65">
        <v>0</v>
      </c>
      <c r="H36" s="65">
        <v>145.33</v>
      </c>
      <c r="I36" s="73">
        <v>0</v>
      </c>
      <c r="J36" s="70">
        <v>0</v>
      </c>
      <c r="K36" s="70">
        <v>0</v>
      </c>
      <c r="L36" s="70">
        <v>0</v>
      </c>
      <c r="M36" s="70">
        <v>0</v>
      </c>
      <c r="N36" s="70">
        <v>0</v>
      </c>
      <c r="O36" s="73">
        <v>0</v>
      </c>
      <c r="P36" s="70">
        <v>0</v>
      </c>
      <c r="Q36" s="70">
        <v>0</v>
      </c>
      <c r="R36" s="70">
        <v>0</v>
      </c>
      <c r="S36" s="70">
        <v>0</v>
      </c>
      <c r="T36" s="70">
        <v>0</v>
      </c>
      <c r="U36" s="70">
        <f t="shared" si="0"/>
        <v>145.33</v>
      </c>
      <c r="V36" s="27"/>
    </row>
    <row r="37" spans="1:22" ht="15.75" thickBot="1">
      <c r="A37" s="21">
        <v>24</v>
      </c>
      <c r="B37" s="64" t="s">
        <v>126</v>
      </c>
      <c r="C37" s="64">
        <v>3</v>
      </c>
      <c r="D37" s="65">
        <v>0</v>
      </c>
      <c r="E37" s="65">
        <v>0</v>
      </c>
      <c r="F37" s="65">
        <v>0</v>
      </c>
      <c r="G37" s="65">
        <v>0</v>
      </c>
      <c r="H37" s="65">
        <v>0</v>
      </c>
      <c r="I37" s="73">
        <v>45.28</v>
      </c>
      <c r="J37" s="70">
        <v>58.040000000000006</v>
      </c>
      <c r="K37" s="70">
        <v>0</v>
      </c>
      <c r="L37" s="70">
        <v>0</v>
      </c>
      <c r="M37" s="70">
        <v>0</v>
      </c>
      <c r="N37" s="70">
        <v>0</v>
      </c>
      <c r="O37" s="73">
        <v>0</v>
      </c>
      <c r="P37" s="70">
        <v>0</v>
      </c>
      <c r="Q37" s="70">
        <v>0</v>
      </c>
      <c r="R37" s="70">
        <v>0</v>
      </c>
      <c r="S37" s="70">
        <v>0</v>
      </c>
      <c r="T37" s="70">
        <v>0</v>
      </c>
      <c r="U37" s="70">
        <f t="shared" si="0"/>
        <v>103.32000000000001</v>
      </c>
      <c r="V37" s="27"/>
    </row>
    <row r="38" spans="1:22" ht="15.75" thickBot="1">
      <c r="A38" s="21">
        <v>25</v>
      </c>
      <c r="B38" s="64" t="s">
        <v>127</v>
      </c>
      <c r="C38" s="64">
        <v>3</v>
      </c>
      <c r="D38" s="65">
        <v>0</v>
      </c>
      <c r="E38" s="65">
        <v>0</v>
      </c>
      <c r="F38" s="65">
        <v>0</v>
      </c>
      <c r="G38" s="65">
        <v>0</v>
      </c>
      <c r="H38" s="65">
        <v>0</v>
      </c>
      <c r="I38" s="73">
        <v>125.97</v>
      </c>
      <c r="J38" s="70">
        <v>0</v>
      </c>
      <c r="K38" s="70">
        <v>0</v>
      </c>
      <c r="L38" s="70">
        <v>0</v>
      </c>
      <c r="M38" s="70">
        <v>0</v>
      </c>
      <c r="N38" s="70">
        <v>0</v>
      </c>
      <c r="O38" s="73">
        <v>0</v>
      </c>
      <c r="P38" s="70">
        <v>0</v>
      </c>
      <c r="Q38" s="70">
        <v>0</v>
      </c>
      <c r="R38" s="70">
        <v>0</v>
      </c>
      <c r="S38" s="70">
        <v>0</v>
      </c>
      <c r="T38" s="70">
        <v>0</v>
      </c>
      <c r="U38" s="70">
        <f t="shared" si="0"/>
        <v>125.97</v>
      </c>
      <c r="V38" s="27"/>
    </row>
    <row r="39" spans="1:22" ht="15.75" thickBot="1">
      <c r="A39" s="21">
        <v>26</v>
      </c>
      <c r="B39" s="64" t="s">
        <v>128</v>
      </c>
      <c r="C39" s="64">
        <v>3</v>
      </c>
      <c r="D39" s="65">
        <v>0</v>
      </c>
      <c r="E39" s="65">
        <v>0</v>
      </c>
      <c r="F39" s="65">
        <v>0</v>
      </c>
      <c r="G39" s="65">
        <v>0</v>
      </c>
      <c r="H39" s="65">
        <v>0</v>
      </c>
      <c r="I39" s="73">
        <v>0</v>
      </c>
      <c r="J39" s="70">
        <v>0</v>
      </c>
      <c r="K39" s="70">
        <v>0</v>
      </c>
      <c r="L39" s="70">
        <v>17.49</v>
      </c>
      <c r="M39" s="70">
        <v>42.31</v>
      </c>
      <c r="N39" s="70">
        <v>32.36</v>
      </c>
      <c r="O39" s="73">
        <v>10.93</v>
      </c>
      <c r="P39" s="70">
        <v>0</v>
      </c>
      <c r="Q39" s="70">
        <v>0</v>
      </c>
      <c r="R39" s="70">
        <v>0</v>
      </c>
      <c r="S39" s="70">
        <v>0</v>
      </c>
      <c r="T39" s="70">
        <v>0</v>
      </c>
      <c r="U39" s="70">
        <f t="shared" si="0"/>
        <v>103.09</v>
      </c>
      <c r="V39" s="27"/>
    </row>
    <row r="40" spans="1:22" ht="15.75" thickBot="1">
      <c r="A40" s="21">
        <v>27</v>
      </c>
      <c r="B40" s="64" t="s">
        <v>129</v>
      </c>
      <c r="C40" s="64">
        <v>3</v>
      </c>
      <c r="D40" s="65">
        <v>0</v>
      </c>
      <c r="E40" s="65">
        <v>0</v>
      </c>
      <c r="F40" s="65">
        <v>0</v>
      </c>
      <c r="G40" s="65">
        <v>0</v>
      </c>
      <c r="H40" s="65">
        <v>0</v>
      </c>
      <c r="I40" s="73">
        <v>0</v>
      </c>
      <c r="J40" s="70">
        <v>0</v>
      </c>
      <c r="K40" s="70">
        <v>86.06</v>
      </c>
      <c r="L40" s="70">
        <v>29.479999999999997</v>
      </c>
      <c r="M40" s="70">
        <v>0</v>
      </c>
      <c r="N40" s="70">
        <v>0</v>
      </c>
      <c r="O40" s="73">
        <v>0</v>
      </c>
      <c r="P40" s="70">
        <v>0</v>
      </c>
      <c r="Q40" s="70">
        <v>0</v>
      </c>
      <c r="R40" s="70">
        <v>0</v>
      </c>
      <c r="S40" s="70">
        <v>0</v>
      </c>
      <c r="T40" s="70">
        <v>0</v>
      </c>
      <c r="U40" s="70">
        <f t="shared" si="0"/>
        <v>115.53999999999999</v>
      </c>
      <c r="V40" s="27"/>
    </row>
    <row r="41" spans="2:22" ht="15.75" thickBot="1">
      <c r="B41" s="66" t="s">
        <v>160</v>
      </c>
      <c r="C41" s="67"/>
      <c r="D41" s="65">
        <f>SUM(D35:D40)</f>
        <v>0</v>
      </c>
      <c r="E41" s="65">
        <f aca="true" t="shared" si="3" ref="E41:U41">SUM(E35:E40)</f>
        <v>0</v>
      </c>
      <c r="F41" s="65">
        <f t="shared" si="3"/>
        <v>0</v>
      </c>
      <c r="G41" s="65">
        <f t="shared" si="3"/>
        <v>0</v>
      </c>
      <c r="H41" s="65">
        <f t="shared" si="3"/>
        <v>197.83</v>
      </c>
      <c r="I41" s="73">
        <f t="shared" si="3"/>
        <v>171.25</v>
      </c>
      <c r="J41" s="65">
        <f t="shared" si="3"/>
        <v>84.04</v>
      </c>
      <c r="K41" s="65">
        <f t="shared" si="3"/>
        <v>94.86</v>
      </c>
      <c r="L41" s="65">
        <f t="shared" si="3"/>
        <v>46.97</v>
      </c>
      <c r="M41" s="65">
        <f t="shared" si="3"/>
        <v>42.31</v>
      </c>
      <c r="N41" s="65">
        <f t="shared" si="3"/>
        <v>32.36</v>
      </c>
      <c r="O41" s="73">
        <f t="shared" si="3"/>
        <v>10.93</v>
      </c>
      <c r="P41" s="65">
        <f t="shared" si="3"/>
        <v>0</v>
      </c>
      <c r="Q41" s="65">
        <f t="shared" si="3"/>
        <v>0</v>
      </c>
      <c r="R41" s="65">
        <f t="shared" si="3"/>
        <v>0</v>
      </c>
      <c r="S41" s="65">
        <f t="shared" si="3"/>
        <v>0</v>
      </c>
      <c r="T41" s="70">
        <f t="shared" si="3"/>
        <v>0</v>
      </c>
      <c r="U41" s="65">
        <f t="shared" si="3"/>
        <v>680.55</v>
      </c>
      <c r="V41" s="27"/>
    </row>
    <row r="42" spans="2:22" ht="15.75" thickBot="1">
      <c r="B42" s="74" t="s">
        <v>170</v>
      </c>
      <c r="C42" s="75"/>
      <c r="D42" s="75"/>
      <c r="E42" s="75"/>
      <c r="F42" s="75"/>
      <c r="G42" s="75"/>
      <c r="H42" s="75"/>
      <c r="I42" s="76">
        <f>SUM(D41:I41)</f>
        <v>369.08000000000004</v>
      </c>
      <c r="J42" s="75"/>
      <c r="K42" s="75"/>
      <c r="L42" s="75"/>
      <c r="M42" s="75"/>
      <c r="N42" s="75"/>
      <c r="O42" s="76">
        <f>SUM(J41:O41)</f>
        <v>311.47</v>
      </c>
      <c r="P42" s="75"/>
      <c r="Q42" s="75"/>
      <c r="R42" s="75"/>
      <c r="S42" s="75"/>
      <c r="T42" s="147"/>
      <c r="U42" s="65">
        <f>I42+O42</f>
        <v>680.5500000000001</v>
      </c>
      <c r="V42" s="27"/>
    </row>
    <row r="43" spans="2:22" ht="15.75" thickBot="1">
      <c r="B43" s="44"/>
      <c r="C43" s="44"/>
      <c r="D43" s="45"/>
      <c r="E43" s="45"/>
      <c r="F43" s="45"/>
      <c r="G43" s="45"/>
      <c r="H43" s="45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27"/>
    </row>
    <row r="44" spans="4:22" ht="15.75" thickBot="1">
      <c r="D44" s="242" t="s">
        <v>161</v>
      </c>
      <c r="E44" s="243"/>
      <c r="F44" s="243"/>
      <c r="G44" s="243"/>
      <c r="H44" s="243"/>
      <c r="I44" s="243"/>
      <c r="J44" s="243"/>
      <c r="K44" s="243"/>
      <c r="L44" s="243"/>
      <c r="M44" s="243"/>
      <c r="N44" s="243"/>
      <c r="O44" s="243"/>
      <c r="P44" s="243"/>
      <c r="Q44" s="243"/>
      <c r="R44" s="243"/>
      <c r="S44" s="243"/>
      <c r="T44" s="244"/>
      <c r="V44" s="27"/>
    </row>
    <row r="45" spans="2:22" ht="15.75" thickBot="1">
      <c r="B45" s="21" t="s">
        <v>165</v>
      </c>
      <c r="D45" s="64">
        <v>2018</v>
      </c>
      <c r="E45" s="64">
        <v>2019</v>
      </c>
      <c r="F45" s="64">
        <v>2020</v>
      </c>
      <c r="G45" s="64">
        <v>2021</v>
      </c>
      <c r="H45" s="64">
        <v>2022</v>
      </c>
      <c r="I45" s="64">
        <v>2023</v>
      </c>
      <c r="J45" s="64">
        <v>2024</v>
      </c>
      <c r="K45" s="72">
        <v>2025</v>
      </c>
      <c r="L45" s="64">
        <v>2026</v>
      </c>
      <c r="M45" s="64">
        <v>2027</v>
      </c>
      <c r="N45" s="64">
        <v>2028</v>
      </c>
      <c r="O45" s="64">
        <v>2029</v>
      </c>
      <c r="P45" s="64">
        <v>2030</v>
      </c>
      <c r="Q45" s="64">
        <v>2031</v>
      </c>
      <c r="R45" s="64">
        <v>2032</v>
      </c>
      <c r="S45" s="64">
        <v>2033</v>
      </c>
      <c r="T45" s="72">
        <v>2034</v>
      </c>
      <c r="U45" s="64" t="s">
        <v>169</v>
      </c>
      <c r="V45" s="27"/>
    </row>
    <row r="46" spans="1:22" ht="15.75" thickBot="1">
      <c r="A46" s="21">
        <v>28</v>
      </c>
      <c r="B46" s="64" t="s">
        <v>130</v>
      </c>
      <c r="C46" s="64">
        <v>4</v>
      </c>
      <c r="D46" s="65">
        <v>0</v>
      </c>
      <c r="E46" s="65">
        <v>0</v>
      </c>
      <c r="F46" s="65">
        <v>0</v>
      </c>
      <c r="G46" s="65">
        <v>0</v>
      </c>
      <c r="H46" s="65">
        <v>72.07</v>
      </c>
      <c r="I46" s="70">
        <v>70.02</v>
      </c>
      <c r="J46" s="70">
        <v>0</v>
      </c>
      <c r="K46" s="73">
        <v>0</v>
      </c>
      <c r="L46" s="70">
        <v>0</v>
      </c>
      <c r="M46" s="70">
        <v>0</v>
      </c>
      <c r="N46" s="70">
        <v>0</v>
      </c>
      <c r="O46" s="70">
        <v>0</v>
      </c>
      <c r="P46" s="70">
        <v>0</v>
      </c>
      <c r="Q46" s="70">
        <v>0</v>
      </c>
      <c r="R46" s="70">
        <v>0</v>
      </c>
      <c r="S46" s="70">
        <v>0</v>
      </c>
      <c r="T46" s="73">
        <v>0</v>
      </c>
      <c r="U46" s="70">
        <f t="shared" si="0"/>
        <v>142.08999999999997</v>
      </c>
      <c r="V46" s="27"/>
    </row>
    <row r="47" spans="1:22" ht="15.75" thickBot="1">
      <c r="A47" s="21">
        <v>29</v>
      </c>
      <c r="B47" s="64" t="s">
        <v>131</v>
      </c>
      <c r="C47" s="64">
        <v>4</v>
      </c>
      <c r="D47" s="65">
        <v>0</v>
      </c>
      <c r="E47" s="65">
        <v>0</v>
      </c>
      <c r="F47" s="65">
        <v>0</v>
      </c>
      <c r="G47" s="65">
        <v>37.18000000000001</v>
      </c>
      <c r="H47" s="65">
        <v>26.41</v>
      </c>
      <c r="I47" s="70">
        <v>73.63</v>
      </c>
      <c r="J47" s="70">
        <v>0</v>
      </c>
      <c r="K47" s="73">
        <v>0</v>
      </c>
      <c r="L47" s="70">
        <v>0</v>
      </c>
      <c r="M47" s="70">
        <v>0</v>
      </c>
      <c r="N47" s="70">
        <v>0</v>
      </c>
      <c r="O47" s="70">
        <v>0</v>
      </c>
      <c r="P47" s="70">
        <v>0</v>
      </c>
      <c r="Q47" s="70">
        <v>0</v>
      </c>
      <c r="R47" s="70">
        <v>0</v>
      </c>
      <c r="S47" s="70">
        <v>0</v>
      </c>
      <c r="T47" s="73">
        <v>0</v>
      </c>
      <c r="U47" s="70">
        <f t="shared" si="0"/>
        <v>137.22</v>
      </c>
      <c r="V47" s="27"/>
    </row>
    <row r="48" spans="1:22" ht="15.75" thickBot="1">
      <c r="A48" s="21">
        <v>30</v>
      </c>
      <c r="B48" s="64" t="s">
        <v>132</v>
      </c>
      <c r="C48" s="64">
        <v>4</v>
      </c>
      <c r="D48" s="65">
        <v>0</v>
      </c>
      <c r="E48" s="65">
        <v>0</v>
      </c>
      <c r="F48" s="65">
        <v>45.040000000000006</v>
      </c>
      <c r="G48" s="65">
        <v>39.44</v>
      </c>
      <c r="H48" s="65">
        <v>20.75</v>
      </c>
      <c r="I48" s="70">
        <v>63.33</v>
      </c>
      <c r="J48" s="70">
        <v>0</v>
      </c>
      <c r="K48" s="73">
        <v>0</v>
      </c>
      <c r="L48" s="70">
        <v>0</v>
      </c>
      <c r="M48" s="70">
        <v>0</v>
      </c>
      <c r="N48" s="70">
        <v>0</v>
      </c>
      <c r="O48" s="70">
        <v>0</v>
      </c>
      <c r="P48" s="70">
        <v>0</v>
      </c>
      <c r="Q48" s="70">
        <v>0</v>
      </c>
      <c r="R48" s="70">
        <v>0</v>
      </c>
      <c r="S48" s="70">
        <v>0</v>
      </c>
      <c r="T48" s="73">
        <v>0</v>
      </c>
      <c r="U48" s="70">
        <f t="shared" si="0"/>
        <v>168.56</v>
      </c>
      <c r="V48" s="27"/>
    </row>
    <row r="49" spans="1:22" ht="15.75" thickBot="1">
      <c r="A49" s="21">
        <v>31</v>
      </c>
      <c r="B49" s="64" t="s">
        <v>133</v>
      </c>
      <c r="C49" s="64">
        <v>4</v>
      </c>
      <c r="D49" s="65">
        <v>0</v>
      </c>
      <c r="E49" s="65">
        <v>0</v>
      </c>
      <c r="F49" s="65">
        <v>0</v>
      </c>
      <c r="G49" s="65">
        <v>0</v>
      </c>
      <c r="H49" s="65">
        <v>46.82</v>
      </c>
      <c r="I49" s="70">
        <v>31.46</v>
      </c>
      <c r="J49" s="70">
        <v>0</v>
      </c>
      <c r="K49" s="73">
        <v>0</v>
      </c>
      <c r="L49" s="70">
        <v>23.17</v>
      </c>
      <c r="M49" s="70">
        <v>0</v>
      </c>
      <c r="N49" s="70">
        <v>21.36</v>
      </c>
      <c r="O49" s="70">
        <v>0</v>
      </c>
      <c r="P49" s="70">
        <v>0</v>
      </c>
      <c r="Q49" s="70">
        <v>0</v>
      </c>
      <c r="R49" s="70">
        <v>0</v>
      </c>
      <c r="S49" s="70">
        <v>0</v>
      </c>
      <c r="T49" s="73">
        <v>0</v>
      </c>
      <c r="U49" s="70">
        <f t="shared" si="0"/>
        <v>122.81</v>
      </c>
      <c r="V49" s="27"/>
    </row>
    <row r="50" spans="1:22" ht="15.75" thickBot="1">
      <c r="A50" s="21">
        <v>32</v>
      </c>
      <c r="B50" s="64" t="s">
        <v>134</v>
      </c>
      <c r="C50" s="64">
        <v>4</v>
      </c>
      <c r="D50" s="65">
        <v>0</v>
      </c>
      <c r="E50" s="65">
        <v>0</v>
      </c>
      <c r="F50" s="65">
        <v>0</v>
      </c>
      <c r="G50" s="65">
        <v>0</v>
      </c>
      <c r="H50" s="65">
        <v>0</v>
      </c>
      <c r="I50" s="70">
        <v>0</v>
      </c>
      <c r="J50" s="70">
        <v>0</v>
      </c>
      <c r="K50" s="73">
        <v>0</v>
      </c>
      <c r="L50" s="70">
        <v>0</v>
      </c>
      <c r="M50" s="70">
        <v>87.2</v>
      </c>
      <c r="N50" s="70">
        <v>0</v>
      </c>
      <c r="O50" s="70">
        <v>0</v>
      </c>
      <c r="P50" s="70">
        <v>0</v>
      </c>
      <c r="Q50" s="70">
        <v>0</v>
      </c>
      <c r="R50" s="70">
        <v>0</v>
      </c>
      <c r="S50" s="70">
        <v>0</v>
      </c>
      <c r="T50" s="73">
        <v>0</v>
      </c>
      <c r="U50" s="70">
        <f t="shared" si="0"/>
        <v>87.2</v>
      </c>
      <c r="V50" s="27"/>
    </row>
    <row r="51" spans="1:22" ht="15.75" thickBot="1">
      <c r="A51" s="21">
        <v>33</v>
      </c>
      <c r="B51" s="64" t="s">
        <v>135</v>
      </c>
      <c r="C51" s="64">
        <v>4</v>
      </c>
      <c r="D51" s="65">
        <v>24.55</v>
      </c>
      <c r="E51" s="65">
        <v>49</v>
      </c>
      <c r="F51" s="65">
        <v>48.3</v>
      </c>
      <c r="G51" s="65">
        <v>21.1</v>
      </c>
      <c r="H51" s="65">
        <v>0</v>
      </c>
      <c r="I51" s="70">
        <v>0</v>
      </c>
      <c r="J51" s="70">
        <v>0</v>
      </c>
      <c r="K51" s="73">
        <v>0</v>
      </c>
      <c r="L51" s="70">
        <v>15</v>
      </c>
      <c r="M51" s="70">
        <v>0</v>
      </c>
      <c r="N51" s="70">
        <v>0</v>
      </c>
      <c r="O51" s="70">
        <v>0</v>
      </c>
      <c r="P51" s="70">
        <v>0</v>
      </c>
      <c r="Q51" s="70">
        <v>0</v>
      </c>
      <c r="R51" s="70">
        <v>0</v>
      </c>
      <c r="S51" s="70">
        <v>0</v>
      </c>
      <c r="T51" s="73">
        <v>0</v>
      </c>
      <c r="U51" s="70">
        <f t="shared" si="0"/>
        <v>157.95</v>
      </c>
      <c r="V51" s="27"/>
    </row>
    <row r="52" spans="1:22" ht="15.75" thickBot="1">
      <c r="A52" s="21">
        <v>34</v>
      </c>
      <c r="B52" s="64" t="s">
        <v>136</v>
      </c>
      <c r="C52" s="64">
        <v>4</v>
      </c>
      <c r="D52" s="65">
        <v>16.6</v>
      </c>
      <c r="E52" s="65">
        <v>0</v>
      </c>
      <c r="F52" s="65">
        <v>31.79</v>
      </c>
      <c r="G52" s="65">
        <v>37.56</v>
      </c>
      <c r="H52" s="65">
        <v>0</v>
      </c>
      <c r="I52" s="70">
        <v>0</v>
      </c>
      <c r="J52" s="70">
        <v>0</v>
      </c>
      <c r="K52" s="73">
        <v>0</v>
      </c>
      <c r="L52" s="70">
        <v>58.8</v>
      </c>
      <c r="M52" s="70">
        <v>13.92</v>
      </c>
      <c r="N52" s="70">
        <v>0</v>
      </c>
      <c r="O52" s="70">
        <v>0</v>
      </c>
      <c r="P52" s="70">
        <v>0</v>
      </c>
      <c r="Q52" s="70">
        <v>0</v>
      </c>
      <c r="R52" s="70">
        <v>0</v>
      </c>
      <c r="S52" s="70">
        <v>0</v>
      </c>
      <c r="T52" s="73">
        <v>0</v>
      </c>
      <c r="U52" s="70">
        <f t="shared" si="0"/>
        <v>158.67</v>
      </c>
      <c r="V52" s="27"/>
    </row>
    <row r="53" spans="1:22" ht="15.75" thickBot="1">
      <c r="A53" s="21">
        <v>35</v>
      </c>
      <c r="B53" s="64" t="s">
        <v>137</v>
      </c>
      <c r="C53" s="64">
        <v>4</v>
      </c>
      <c r="D53" s="65">
        <v>51.96</v>
      </c>
      <c r="E53" s="65">
        <v>22.1</v>
      </c>
      <c r="F53" s="65">
        <v>0</v>
      </c>
      <c r="G53" s="65">
        <v>33.15</v>
      </c>
      <c r="H53" s="65">
        <v>0</v>
      </c>
      <c r="I53" s="70">
        <v>0</v>
      </c>
      <c r="J53" s="70">
        <v>0</v>
      </c>
      <c r="K53" s="73">
        <v>0</v>
      </c>
      <c r="L53" s="70">
        <v>22.4</v>
      </c>
      <c r="M53" s="70">
        <v>0</v>
      </c>
      <c r="N53" s="70">
        <v>0</v>
      </c>
      <c r="O53" s="70">
        <v>0</v>
      </c>
      <c r="P53" s="70">
        <v>0</v>
      </c>
      <c r="Q53" s="70">
        <v>0</v>
      </c>
      <c r="R53" s="70">
        <v>0</v>
      </c>
      <c r="S53" s="70">
        <v>0</v>
      </c>
      <c r="T53" s="73">
        <v>0</v>
      </c>
      <c r="U53" s="70">
        <f t="shared" si="0"/>
        <v>129.61</v>
      </c>
      <c r="V53" s="27"/>
    </row>
    <row r="54" spans="1:22" ht="15.75" thickBot="1">
      <c r="A54" s="21">
        <v>36</v>
      </c>
      <c r="B54" s="64" t="s">
        <v>138</v>
      </c>
      <c r="C54" s="64">
        <v>4</v>
      </c>
      <c r="D54" s="65">
        <v>49.010000000000005</v>
      </c>
      <c r="E54" s="65">
        <v>0</v>
      </c>
      <c r="F54" s="65">
        <v>60.83</v>
      </c>
      <c r="G54" s="65">
        <v>54.65</v>
      </c>
      <c r="H54" s="65">
        <v>0</v>
      </c>
      <c r="I54" s="70">
        <v>0</v>
      </c>
      <c r="J54" s="70">
        <v>0</v>
      </c>
      <c r="K54" s="73">
        <v>0</v>
      </c>
      <c r="L54" s="70">
        <v>0</v>
      </c>
      <c r="M54" s="70">
        <v>0</v>
      </c>
      <c r="N54" s="70">
        <v>0</v>
      </c>
      <c r="O54" s="70">
        <v>0</v>
      </c>
      <c r="P54" s="70">
        <v>0</v>
      </c>
      <c r="Q54" s="70">
        <v>0</v>
      </c>
      <c r="R54" s="70">
        <v>0</v>
      </c>
      <c r="S54" s="70">
        <v>0</v>
      </c>
      <c r="T54" s="73">
        <v>0</v>
      </c>
      <c r="U54" s="70">
        <f t="shared" si="0"/>
        <v>164.49</v>
      </c>
      <c r="V54" s="27"/>
    </row>
    <row r="55" spans="1:22" ht="15.75" thickBot="1">
      <c r="A55" s="21">
        <v>37</v>
      </c>
      <c r="B55" s="64" t="s">
        <v>139</v>
      </c>
      <c r="C55" s="64">
        <v>4</v>
      </c>
      <c r="D55" s="65">
        <v>0</v>
      </c>
      <c r="E55" s="65">
        <v>0</v>
      </c>
      <c r="F55" s="65">
        <v>19.52</v>
      </c>
      <c r="G55" s="65">
        <v>45.94</v>
      </c>
      <c r="H55" s="65">
        <v>0</v>
      </c>
      <c r="I55" s="70">
        <v>0</v>
      </c>
      <c r="J55" s="70">
        <v>0</v>
      </c>
      <c r="K55" s="73">
        <v>0</v>
      </c>
      <c r="L55" s="70">
        <v>0</v>
      </c>
      <c r="M55" s="70">
        <v>18.35</v>
      </c>
      <c r="N55" s="70">
        <v>0</v>
      </c>
      <c r="O55" s="70">
        <v>8.16</v>
      </c>
      <c r="P55" s="70">
        <v>27.61</v>
      </c>
      <c r="Q55" s="70">
        <v>0</v>
      </c>
      <c r="R55" s="70">
        <v>0</v>
      </c>
      <c r="S55" s="70">
        <v>0</v>
      </c>
      <c r="T55" s="73">
        <v>0</v>
      </c>
      <c r="U55" s="70">
        <f t="shared" si="0"/>
        <v>119.58</v>
      </c>
      <c r="V55" s="27"/>
    </row>
    <row r="56" spans="1:22" ht="15.75" thickBot="1">
      <c r="A56" s="21">
        <v>38</v>
      </c>
      <c r="B56" s="64" t="s">
        <v>140</v>
      </c>
      <c r="C56" s="64">
        <v>4</v>
      </c>
      <c r="D56" s="65">
        <v>0</v>
      </c>
      <c r="E56" s="65">
        <v>0</v>
      </c>
      <c r="F56" s="65">
        <v>0</v>
      </c>
      <c r="G56" s="65">
        <v>0</v>
      </c>
      <c r="H56" s="65">
        <v>0</v>
      </c>
      <c r="I56" s="70">
        <v>0</v>
      </c>
      <c r="J56" s="70">
        <v>0</v>
      </c>
      <c r="K56" s="73">
        <v>0</v>
      </c>
      <c r="L56" s="70">
        <v>55.81</v>
      </c>
      <c r="M56" s="70">
        <v>14.760000000000002</v>
      </c>
      <c r="N56" s="70">
        <v>0</v>
      </c>
      <c r="O56" s="70">
        <v>0</v>
      </c>
      <c r="P56" s="70">
        <v>0</v>
      </c>
      <c r="Q56" s="70">
        <v>0</v>
      </c>
      <c r="R56" s="70">
        <v>0</v>
      </c>
      <c r="S56" s="70">
        <v>0</v>
      </c>
      <c r="T56" s="73">
        <v>0</v>
      </c>
      <c r="U56" s="70">
        <f t="shared" si="0"/>
        <v>70.57000000000001</v>
      </c>
      <c r="V56" s="27"/>
    </row>
    <row r="57" spans="1:22" ht="15.75" thickBot="1">
      <c r="A57" s="21">
        <v>39</v>
      </c>
      <c r="B57" s="64" t="s">
        <v>141</v>
      </c>
      <c r="C57" s="64">
        <v>4</v>
      </c>
      <c r="D57" s="65">
        <v>0</v>
      </c>
      <c r="E57" s="65">
        <v>0</v>
      </c>
      <c r="F57" s="65">
        <v>0</v>
      </c>
      <c r="G57" s="65">
        <v>0</v>
      </c>
      <c r="H57" s="65">
        <v>0</v>
      </c>
      <c r="I57" s="70">
        <v>0</v>
      </c>
      <c r="J57" s="70">
        <v>0</v>
      </c>
      <c r="K57" s="73">
        <v>0</v>
      </c>
      <c r="L57" s="70">
        <v>10.72</v>
      </c>
      <c r="M57" s="70">
        <v>55.39</v>
      </c>
      <c r="N57" s="70">
        <v>0</v>
      </c>
      <c r="O57" s="70">
        <v>0</v>
      </c>
      <c r="P57" s="70">
        <v>0</v>
      </c>
      <c r="Q57" s="70">
        <v>57.959999999999994</v>
      </c>
      <c r="R57" s="70">
        <v>0</v>
      </c>
      <c r="S57" s="70">
        <v>0</v>
      </c>
      <c r="T57" s="73">
        <v>0</v>
      </c>
      <c r="U57" s="70">
        <f t="shared" si="0"/>
        <v>124.07</v>
      </c>
      <c r="V57" s="27"/>
    </row>
    <row r="58" spans="1:22" ht="15.75" thickBot="1">
      <c r="A58" s="21">
        <v>40</v>
      </c>
      <c r="B58" s="64" t="s">
        <v>142</v>
      </c>
      <c r="C58" s="64">
        <v>4</v>
      </c>
      <c r="D58" s="65">
        <v>0</v>
      </c>
      <c r="E58" s="65">
        <v>57.39</v>
      </c>
      <c r="F58" s="65">
        <v>67.39</v>
      </c>
      <c r="G58" s="65">
        <v>0</v>
      </c>
      <c r="H58" s="65">
        <v>31</v>
      </c>
      <c r="I58" s="70">
        <v>18.69</v>
      </c>
      <c r="J58" s="70">
        <v>23.24</v>
      </c>
      <c r="K58" s="73">
        <v>0</v>
      </c>
      <c r="L58" s="70">
        <v>70.41</v>
      </c>
      <c r="M58" s="70">
        <v>66.19999999999999</v>
      </c>
      <c r="N58" s="70">
        <v>0</v>
      </c>
      <c r="O58" s="70">
        <v>0</v>
      </c>
      <c r="P58" s="70">
        <v>0</v>
      </c>
      <c r="Q58" s="70">
        <v>0</v>
      </c>
      <c r="R58" s="70">
        <v>0</v>
      </c>
      <c r="S58" s="70">
        <v>0</v>
      </c>
      <c r="T58" s="73">
        <v>0</v>
      </c>
      <c r="U58" s="70">
        <f t="shared" si="0"/>
        <v>334.32</v>
      </c>
      <c r="V58" s="27"/>
    </row>
    <row r="59" spans="1:22" ht="15.75" thickBot="1">
      <c r="A59" s="21">
        <v>41</v>
      </c>
      <c r="B59" s="64" t="s">
        <v>143</v>
      </c>
      <c r="C59" s="64">
        <v>4</v>
      </c>
      <c r="D59" s="65">
        <v>0</v>
      </c>
      <c r="E59" s="65">
        <v>0</v>
      </c>
      <c r="F59" s="65">
        <v>0</v>
      </c>
      <c r="G59" s="65">
        <v>0</v>
      </c>
      <c r="H59" s="65">
        <v>0</v>
      </c>
      <c r="I59" s="70">
        <v>0</v>
      </c>
      <c r="J59" s="70">
        <v>0</v>
      </c>
      <c r="K59" s="73">
        <v>0</v>
      </c>
      <c r="L59" s="70">
        <v>0</v>
      </c>
      <c r="M59" s="70">
        <v>82.45</v>
      </c>
      <c r="N59" s="70">
        <v>8.3</v>
      </c>
      <c r="O59" s="70">
        <v>64.21000000000001</v>
      </c>
      <c r="P59" s="70">
        <v>0</v>
      </c>
      <c r="Q59" s="70">
        <v>0</v>
      </c>
      <c r="R59" s="70">
        <v>0</v>
      </c>
      <c r="S59" s="70">
        <v>0</v>
      </c>
      <c r="T59" s="73">
        <v>0</v>
      </c>
      <c r="U59" s="70">
        <f t="shared" si="0"/>
        <v>154.96</v>
      </c>
      <c r="V59" s="27"/>
    </row>
    <row r="60" spans="1:22" ht="15.75" thickBot="1">
      <c r="A60" s="21">
        <v>42</v>
      </c>
      <c r="B60" s="64" t="s">
        <v>144</v>
      </c>
      <c r="C60" s="64">
        <v>4</v>
      </c>
      <c r="D60" s="65">
        <v>0</v>
      </c>
      <c r="E60" s="65">
        <v>3.2</v>
      </c>
      <c r="F60" s="65">
        <v>0</v>
      </c>
      <c r="G60" s="65">
        <v>0</v>
      </c>
      <c r="H60" s="65">
        <v>33.14</v>
      </c>
      <c r="I60" s="70">
        <v>0</v>
      </c>
      <c r="J60" s="70">
        <v>33.45</v>
      </c>
      <c r="K60" s="73">
        <v>36.03</v>
      </c>
      <c r="L60" s="70">
        <v>29.330000000000002</v>
      </c>
      <c r="M60" s="70">
        <v>26.59</v>
      </c>
      <c r="N60" s="70">
        <v>0</v>
      </c>
      <c r="O60" s="70">
        <v>0</v>
      </c>
      <c r="P60" s="70">
        <v>0</v>
      </c>
      <c r="Q60" s="70">
        <v>0</v>
      </c>
      <c r="R60" s="70">
        <v>33.84</v>
      </c>
      <c r="S60" s="70">
        <v>0</v>
      </c>
      <c r="T60" s="73">
        <v>0</v>
      </c>
      <c r="U60" s="70">
        <f t="shared" si="0"/>
        <v>195.58</v>
      </c>
      <c r="V60" s="27"/>
    </row>
    <row r="61" spans="1:22" ht="15.75" thickBot="1">
      <c r="A61" s="21">
        <v>43</v>
      </c>
      <c r="B61" s="64" t="s">
        <v>145</v>
      </c>
      <c r="C61" s="64">
        <v>4</v>
      </c>
      <c r="D61" s="65">
        <v>0</v>
      </c>
      <c r="E61" s="65">
        <v>0</v>
      </c>
      <c r="F61" s="65">
        <v>0</v>
      </c>
      <c r="G61" s="65">
        <v>0</v>
      </c>
      <c r="H61" s="65">
        <v>0</v>
      </c>
      <c r="I61" s="70">
        <v>0</v>
      </c>
      <c r="J61" s="70">
        <v>0</v>
      </c>
      <c r="K61" s="73">
        <v>0</v>
      </c>
      <c r="L61" s="70">
        <v>0</v>
      </c>
      <c r="M61" s="70">
        <v>19.89</v>
      </c>
      <c r="N61" s="70">
        <v>0</v>
      </c>
      <c r="O61" s="70">
        <v>28.83</v>
      </c>
      <c r="P61" s="70">
        <v>31.53</v>
      </c>
      <c r="Q61" s="70">
        <v>102.74000000000001</v>
      </c>
      <c r="R61" s="70">
        <v>0</v>
      </c>
      <c r="S61" s="70">
        <v>29.81</v>
      </c>
      <c r="T61" s="73">
        <v>0</v>
      </c>
      <c r="U61" s="70">
        <f t="shared" si="0"/>
        <v>212.8</v>
      </c>
      <c r="V61" s="27"/>
    </row>
    <row r="62" spans="1:22" ht="15.75" thickBot="1">
      <c r="A62" s="21">
        <v>44</v>
      </c>
      <c r="B62" s="64" t="s">
        <v>146</v>
      </c>
      <c r="C62" s="64">
        <v>4</v>
      </c>
      <c r="D62" s="65">
        <v>0</v>
      </c>
      <c r="E62" s="65">
        <v>0</v>
      </c>
      <c r="F62" s="65">
        <v>0</v>
      </c>
      <c r="G62" s="65">
        <v>0</v>
      </c>
      <c r="H62" s="65">
        <v>0</v>
      </c>
      <c r="I62" s="70">
        <v>0</v>
      </c>
      <c r="J62" s="70">
        <v>0</v>
      </c>
      <c r="K62" s="73">
        <v>0</v>
      </c>
      <c r="L62" s="70">
        <v>0</v>
      </c>
      <c r="M62" s="70">
        <v>0</v>
      </c>
      <c r="N62" s="70">
        <v>0</v>
      </c>
      <c r="O62" s="70">
        <v>0</v>
      </c>
      <c r="P62" s="70">
        <v>0</v>
      </c>
      <c r="Q62" s="70">
        <v>14.53</v>
      </c>
      <c r="R62" s="70">
        <v>87.74000000000001</v>
      </c>
      <c r="S62" s="70">
        <v>0</v>
      </c>
      <c r="T62" s="73">
        <v>0</v>
      </c>
      <c r="U62" s="70">
        <f t="shared" si="0"/>
        <v>102.27000000000001</v>
      </c>
      <c r="V62" s="27"/>
    </row>
    <row r="63" spans="1:22" ht="15.75" thickBot="1">
      <c r="A63" s="21">
        <v>45</v>
      </c>
      <c r="B63" s="64" t="s">
        <v>147</v>
      </c>
      <c r="C63" s="64">
        <v>4</v>
      </c>
      <c r="D63" s="65">
        <v>0</v>
      </c>
      <c r="E63" s="65">
        <v>0</v>
      </c>
      <c r="F63" s="65">
        <v>0</v>
      </c>
      <c r="G63" s="65">
        <v>0</v>
      </c>
      <c r="H63" s="65">
        <v>0</v>
      </c>
      <c r="I63" s="70">
        <v>0</v>
      </c>
      <c r="J63" s="70">
        <v>0</v>
      </c>
      <c r="K63" s="73">
        <v>0</v>
      </c>
      <c r="L63" s="70">
        <v>0</v>
      </c>
      <c r="M63" s="70">
        <v>0</v>
      </c>
      <c r="N63" s="70">
        <v>0</v>
      </c>
      <c r="O63" s="70">
        <v>0</v>
      </c>
      <c r="P63" s="70">
        <v>0</v>
      </c>
      <c r="Q63" s="70">
        <v>0</v>
      </c>
      <c r="R63" s="70">
        <v>13.7</v>
      </c>
      <c r="S63" s="70">
        <v>85.49000000000001</v>
      </c>
      <c r="T63" s="73">
        <v>34.26</v>
      </c>
      <c r="U63" s="70">
        <f t="shared" si="0"/>
        <v>133.45000000000002</v>
      </c>
      <c r="V63" s="27"/>
    </row>
    <row r="64" spans="1:22" ht="15.75" thickBot="1">
      <c r="A64" s="21">
        <v>46</v>
      </c>
      <c r="B64" s="64" t="s">
        <v>148</v>
      </c>
      <c r="C64" s="64">
        <v>4</v>
      </c>
      <c r="D64" s="65">
        <v>0</v>
      </c>
      <c r="E64" s="65">
        <v>0</v>
      </c>
      <c r="F64" s="65">
        <v>0</v>
      </c>
      <c r="G64" s="65">
        <v>0</v>
      </c>
      <c r="H64" s="65">
        <v>64.89</v>
      </c>
      <c r="I64" s="70">
        <v>0</v>
      </c>
      <c r="J64" s="70">
        <v>67.46000000000001</v>
      </c>
      <c r="K64" s="73">
        <v>0</v>
      </c>
      <c r="L64" s="70">
        <v>0</v>
      </c>
      <c r="M64" s="70">
        <v>0</v>
      </c>
      <c r="N64" s="70">
        <v>0</v>
      </c>
      <c r="O64" s="70">
        <v>0</v>
      </c>
      <c r="P64" s="70">
        <v>0</v>
      </c>
      <c r="Q64" s="70">
        <v>0</v>
      </c>
      <c r="R64" s="70">
        <v>0</v>
      </c>
      <c r="S64" s="70">
        <v>0</v>
      </c>
      <c r="T64" s="73">
        <v>0</v>
      </c>
      <c r="U64" s="70">
        <f t="shared" si="0"/>
        <v>132.35000000000002</v>
      </c>
      <c r="V64" s="27"/>
    </row>
    <row r="65" spans="1:22" ht="15.75" thickBot="1">
      <c r="A65" s="21">
        <v>47</v>
      </c>
      <c r="B65" s="64" t="s">
        <v>149</v>
      </c>
      <c r="C65" s="64">
        <v>4</v>
      </c>
      <c r="D65" s="65">
        <v>0</v>
      </c>
      <c r="E65" s="65">
        <v>0</v>
      </c>
      <c r="F65" s="65">
        <v>0</v>
      </c>
      <c r="G65" s="65">
        <v>0</v>
      </c>
      <c r="H65" s="65">
        <v>0</v>
      </c>
      <c r="I65" s="70">
        <v>0</v>
      </c>
      <c r="J65" s="70">
        <v>77.84</v>
      </c>
      <c r="K65" s="73">
        <v>46.04</v>
      </c>
      <c r="L65" s="70">
        <v>0</v>
      </c>
      <c r="M65" s="70">
        <v>0</v>
      </c>
      <c r="N65" s="70">
        <v>0</v>
      </c>
      <c r="O65" s="70">
        <v>0</v>
      </c>
      <c r="P65" s="70">
        <v>0</v>
      </c>
      <c r="Q65" s="70">
        <v>0</v>
      </c>
      <c r="R65" s="70">
        <v>0</v>
      </c>
      <c r="S65" s="70">
        <v>0</v>
      </c>
      <c r="T65" s="73">
        <v>0</v>
      </c>
      <c r="U65" s="70">
        <f t="shared" si="0"/>
        <v>123.88</v>
      </c>
      <c r="V65" s="27"/>
    </row>
    <row r="66" spans="2:22" ht="15.75" thickBot="1">
      <c r="B66" s="66" t="s">
        <v>160</v>
      </c>
      <c r="C66" s="67"/>
      <c r="D66" s="65">
        <f>SUM(D46:D65)</f>
        <v>142.12</v>
      </c>
      <c r="E66" s="65">
        <f aca="true" t="shared" si="4" ref="E66:U66">SUM(E46:E65)</f>
        <v>131.69</v>
      </c>
      <c r="F66" s="65">
        <f t="shared" si="4"/>
        <v>272.87</v>
      </c>
      <c r="G66" s="65">
        <f t="shared" si="4"/>
        <v>269.02</v>
      </c>
      <c r="H66" s="65">
        <f t="shared" si="4"/>
        <v>295.08</v>
      </c>
      <c r="I66" s="65">
        <f t="shared" si="4"/>
        <v>257.13</v>
      </c>
      <c r="J66" s="65">
        <f t="shared" si="4"/>
        <v>201.99</v>
      </c>
      <c r="K66" s="73">
        <f t="shared" si="4"/>
        <v>82.07</v>
      </c>
      <c r="L66" s="65">
        <f t="shared" si="4"/>
        <v>285.64</v>
      </c>
      <c r="M66" s="65">
        <f t="shared" si="4"/>
        <v>384.74999999999994</v>
      </c>
      <c r="N66" s="65">
        <f t="shared" si="4"/>
        <v>29.66</v>
      </c>
      <c r="O66" s="65">
        <f t="shared" si="4"/>
        <v>101.2</v>
      </c>
      <c r="P66" s="65">
        <f t="shared" si="4"/>
        <v>59.14</v>
      </c>
      <c r="Q66" s="65">
        <f t="shared" si="4"/>
        <v>175.23</v>
      </c>
      <c r="R66" s="65">
        <f t="shared" si="4"/>
        <v>135.28</v>
      </c>
      <c r="S66" s="65">
        <f t="shared" si="4"/>
        <v>115.30000000000001</v>
      </c>
      <c r="T66" s="73">
        <f t="shared" si="4"/>
        <v>34.26</v>
      </c>
      <c r="U66" s="65">
        <f t="shared" si="4"/>
        <v>2972.4299999999994</v>
      </c>
      <c r="V66" s="27"/>
    </row>
    <row r="67" spans="2:22" ht="15.75" thickBot="1">
      <c r="B67" s="74" t="s">
        <v>170</v>
      </c>
      <c r="C67" s="75"/>
      <c r="D67" s="75"/>
      <c r="E67" s="75"/>
      <c r="F67" s="75"/>
      <c r="G67" s="75"/>
      <c r="H67" s="75"/>
      <c r="I67" s="75"/>
      <c r="J67" s="75"/>
      <c r="K67" s="76">
        <f>SUM(D66:K66)</f>
        <v>1651.9699999999998</v>
      </c>
      <c r="L67" s="75"/>
      <c r="M67" s="75"/>
      <c r="N67" s="75"/>
      <c r="O67" s="75"/>
      <c r="P67" s="75"/>
      <c r="Q67" s="75"/>
      <c r="R67" s="75"/>
      <c r="S67" s="75"/>
      <c r="T67" s="77">
        <f>SUM(L66:T66)</f>
        <v>1320.4599999999998</v>
      </c>
      <c r="U67" s="65">
        <f>K67+T67</f>
        <v>2972.4299999999994</v>
      </c>
      <c r="V67" s="27"/>
    </row>
    <row r="68" spans="2:22" ht="15.75" thickBot="1">
      <c r="B68" s="44"/>
      <c r="C68" s="44"/>
      <c r="D68" s="45"/>
      <c r="E68" s="45"/>
      <c r="F68" s="45"/>
      <c r="G68" s="45"/>
      <c r="H68" s="45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27"/>
    </row>
    <row r="69" spans="4:22" ht="15.75" thickBot="1">
      <c r="D69" s="242" t="s">
        <v>161</v>
      </c>
      <c r="E69" s="243"/>
      <c r="F69" s="243"/>
      <c r="G69" s="243"/>
      <c r="H69" s="243"/>
      <c r="I69" s="243"/>
      <c r="J69" s="243"/>
      <c r="K69" s="243"/>
      <c r="L69" s="243"/>
      <c r="M69" s="243"/>
      <c r="N69" s="243"/>
      <c r="O69" s="243"/>
      <c r="P69" s="243"/>
      <c r="Q69" s="243"/>
      <c r="R69" s="243"/>
      <c r="S69" s="243"/>
      <c r="T69" s="244"/>
      <c r="V69" s="27"/>
    </row>
    <row r="70" spans="2:22" ht="15.75" thickBot="1">
      <c r="B70" s="21" t="s">
        <v>166</v>
      </c>
      <c r="D70" s="64">
        <v>2018</v>
      </c>
      <c r="E70" s="64">
        <v>2019</v>
      </c>
      <c r="F70" s="64">
        <v>2020</v>
      </c>
      <c r="G70" s="64">
        <v>2021</v>
      </c>
      <c r="H70" s="64">
        <v>2022</v>
      </c>
      <c r="I70" s="64">
        <v>2023</v>
      </c>
      <c r="J70" s="64">
        <v>2024</v>
      </c>
      <c r="K70" s="64">
        <v>2025</v>
      </c>
      <c r="L70" s="72">
        <v>2026</v>
      </c>
      <c r="M70" s="64">
        <v>2027</v>
      </c>
      <c r="N70" s="64">
        <v>2028</v>
      </c>
      <c r="O70" s="64">
        <v>2029</v>
      </c>
      <c r="P70" s="64">
        <v>2030</v>
      </c>
      <c r="Q70" s="64">
        <v>2031</v>
      </c>
      <c r="R70" s="64">
        <v>2032</v>
      </c>
      <c r="S70" s="64">
        <v>2033</v>
      </c>
      <c r="T70" s="64">
        <v>2034</v>
      </c>
      <c r="U70" s="64" t="s">
        <v>169</v>
      </c>
      <c r="V70" s="27"/>
    </row>
    <row r="71" spans="1:22" ht="15.75" thickBot="1">
      <c r="A71" s="21">
        <v>48</v>
      </c>
      <c r="B71" s="64" t="s">
        <v>150</v>
      </c>
      <c r="C71" s="64">
        <v>5</v>
      </c>
      <c r="D71" s="65">
        <v>0</v>
      </c>
      <c r="E71" s="65">
        <v>0</v>
      </c>
      <c r="F71" s="65">
        <v>0</v>
      </c>
      <c r="G71" s="65">
        <v>0</v>
      </c>
      <c r="H71" s="65">
        <v>0</v>
      </c>
      <c r="I71" s="70">
        <v>89.68</v>
      </c>
      <c r="J71" s="70">
        <v>15.75</v>
      </c>
      <c r="K71" s="70">
        <v>0</v>
      </c>
      <c r="L71" s="73">
        <v>33.900000000000006</v>
      </c>
      <c r="M71" s="70">
        <v>0</v>
      </c>
      <c r="N71" s="70">
        <v>0</v>
      </c>
      <c r="O71" s="70">
        <v>0</v>
      </c>
      <c r="P71" s="70">
        <v>0</v>
      </c>
      <c r="Q71" s="70">
        <v>0</v>
      </c>
      <c r="R71" s="70">
        <v>0</v>
      </c>
      <c r="S71" s="70">
        <v>0</v>
      </c>
      <c r="T71" s="70">
        <v>0</v>
      </c>
      <c r="U71" s="70">
        <f t="shared" si="0"/>
        <v>139.33</v>
      </c>
      <c r="V71" s="27"/>
    </row>
    <row r="72" spans="2:22" ht="15.75" thickBot="1">
      <c r="B72" s="74" t="s">
        <v>170</v>
      </c>
      <c r="C72" s="75"/>
      <c r="D72" s="146"/>
      <c r="E72" s="146"/>
      <c r="F72" s="146"/>
      <c r="G72" s="146"/>
      <c r="H72" s="146"/>
      <c r="I72" s="147"/>
      <c r="J72" s="147"/>
      <c r="K72" s="147"/>
      <c r="L72" s="76">
        <f>SUM(D71:L71)</f>
        <v>139.33</v>
      </c>
      <c r="M72" s="92"/>
      <c r="N72" s="92"/>
      <c r="O72" s="92"/>
      <c r="P72" s="92"/>
      <c r="Q72" s="92"/>
      <c r="R72" s="92"/>
      <c r="S72" s="92"/>
      <c r="T72" s="92"/>
      <c r="U72" s="92">
        <f>L72</f>
        <v>139.33</v>
      </c>
      <c r="V72" s="27"/>
    </row>
    <row r="73" spans="2:22" ht="15.75" thickBot="1">
      <c r="B73" s="44"/>
      <c r="C73" s="44"/>
      <c r="D73" s="45"/>
      <c r="E73" s="45"/>
      <c r="F73" s="45"/>
      <c r="G73" s="45"/>
      <c r="H73" s="45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27"/>
    </row>
    <row r="74" spans="4:22" ht="15.75" thickBot="1">
      <c r="D74" s="242" t="s">
        <v>161</v>
      </c>
      <c r="E74" s="243"/>
      <c r="F74" s="243"/>
      <c r="G74" s="243"/>
      <c r="H74" s="243"/>
      <c r="I74" s="243"/>
      <c r="J74" s="243"/>
      <c r="K74" s="243"/>
      <c r="L74" s="243"/>
      <c r="M74" s="243"/>
      <c r="N74" s="243"/>
      <c r="O74" s="243"/>
      <c r="P74" s="243"/>
      <c r="Q74" s="243"/>
      <c r="R74" s="243"/>
      <c r="S74" s="243"/>
      <c r="T74" s="244"/>
      <c r="V74" s="27"/>
    </row>
    <row r="75" spans="2:22" ht="15.75" thickBot="1">
      <c r="B75" s="21" t="s">
        <v>167</v>
      </c>
      <c r="D75" s="64">
        <v>2018</v>
      </c>
      <c r="E75" s="64">
        <v>2019</v>
      </c>
      <c r="F75" s="64">
        <v>2020</v>
      </c>
      <c r="G75" s="64">
        <v>2021</v>
      </c>
      <c r="H75" s="64">
        <v>2022</v>
      </c>
      <c r="I75" s="64">
        <v>2023</v>
      </c>
      <c r="J75" s="64">
        <v>2024</v>
      </c>
      <c r="K75" s="64">
        <v>2025</v>
      </c>
      <c r="L75" s="64">
        <v>2026</v>
      </c>
      <c r="M75" s="64">
        <v>2027</v>
      </c>
      <c r="N75" s="64">
        <v>2028</v>
      </c>
      <c r="O75" s="64">
        <v>2029</v>
      </c>
      <c r="P75" s="64">
        <v>2030</v>
      </c>
      <c r="Q75" s="72">
        <v>2031</v>
      </c>
      <c r="R75" s="64">
        <v>2032</v>
      </c>
      <c r="S75" s="64">
        <v>2033</v>
      </c>
      <c r="T75" s="64">
        <v>2034</v>
      </c>
      <c r="U75" s="64" t="s">
        <v>169</v>
      </c>
      <c r="V75" s="27"/>
    </row>
    <row r="76" spans="1:22" ht="15.75" thickBot="1">
      <c r="A76" s="21">
        <v>49</v>
      </c>
      <c r="B76" s="64" t="s">
        <v>151</v>
      </c>
      <c r="C76" s="64">
        <v>7</v>
      </c>
      <c r="D76" s="65">
        <v>0</v>
      </c>
      <c r="E76" s="65">
        <v>0</v>
      </c>
      <c r="F76" s="65">
        <v>0</v>
      </c>
      <c r="G76" s="65">
        <v>0</v>
      </c>
      <c r="H76" s="65">
        <v>0</v>
      </c>
      <c r="I76" s="70">
        <v>0</v>
      </c>
      <c r="J76" s="70">
        <v>0</v>
      </c>
      <c r="K76" s="70">
        <v>23.21</v>
      </c>
      <c r="L76" s="70">
        <v>87.64</v>
      </c>
      <c r="M76" s="70">
        <v>0</v>
      </c>
      <c r="N76" s="70">
        <v>0</v>
      </c>
      <c r="O76" s="70">
        <v>0</v>
      </c>
      <c r="P76" s="70">
        <v>0</v>
      </c>
      <c r="Q76" s="73">
        <v>0</v>
      </c>
      <c r="R76" s="70">
        <v>0</v>
      </c>
      <c r="S76" s="70">
        <v>0</v>
      </c>
      <c r="T76" s="70">
        <v>0</v>
      </c>
      <c r="U76" s="70">
        <f t="shared" si="0"/>
        <v>110.85</v>
      </c>
      <c r="V76" s="27"/>
    </row>
    <row r="77" spans="1:22" ht="15.75" thickBot="1">
      <c r="A77" s="21">
        <v>50</v>
      </c>
      <c r="B77" s="64" t="s">
        <v>152</v>
      </c>
      <c r="C77" s="64">
        <v>7</v>
      </c>
      <c r="D77" s="65">
        <v>0</v>
      </c>
      <c r="E77" s="65">
        <v>0</v>
      </c>
      <c r="F77" s="65">
        <v>0</v>
      </c>
      <c r="G77" s="65">
        <v>0</v>
      </c>
      <c r="H77" s="65">
        <v>0</v>
      </c>
      <c r="I77" s="70">
        <v>0</v>
      </c>
      <c r="J77" s="70">
        <v>0</v>
      </c>
      <c r="K77" s="70">
        <v>94.39</v>
      </c>
      <c r="L77" s="70">
        <v>0</v>
      </c>
      <c r="M77" s="70">
        <v>0</v>
      </c>
      <c r="N77" s="70">
        <v>0</v>
      </c>
      <c r="O77" s="70">
        <v>0</v>
      </c>
      <c r="P77" s="70">
        <v>0</v>
      </c>
      <c r="Q77" s="73">
        <v>0</v>
      </c>
      <c r="R77" s="70">
        <v>0</v>
      </c>
      <c r="S77" s="70">
        <v>0</v>
      </c>
      <c r="T77" s="70">
        <v>0</v>
      </c>
      <c r="U77" s="70">
        <f t="shared" si="0"/>
        <v>94.39</v>
      </c>
      <c r="V77" s="27"/>
    </row>
    <row r="78" spans="1:22" ht="15.75" thickBot="1">
      <c r="A78" s="21">
        <v>51</v>
      </c>
      <c r="B78" s="64" t="s">
        <v>153</v>
      </c>
      <c r="C78" s="64">
        <v>7</v>
      </c>
      <c r="D78" s="65">
        <v>0</v>
      </c>
      <c r="E78" s="65">
        <v>0</v>
      </c>
      <c r="F78" s="65">
        <v>0</v>
      </c>
      <c r="G78" s="65">
        <v>0</v>
      </c>
      <c r="H78" s="65">
        <v>0</v>
      </c>
      <c r="I78" s="70">
        <v>0</v>
      </c>
      <c r="J78" s="70">
        <v>0</v>
      </c>
      <c r="K78" s="70">
        <v>0</v>
      </c>
      <c r="L78" s="70">
        <v>75.92999999999999</v>
      </c>
      <c r="M78" s="70">
        <v>0</v>
      </c>
      <c r="N78" s="70">
        <v>0</v>
      </c>
      <c r="O78" s="70">
        <v>0</v>
      </c>
      <c r="P78" s="70">
        <v>0</v>
      </c>
      <c r="Q78" s="73">
        <v>0</v>
      </c>
      <c r="R78" s="70">
        <v>0</v>
      </c>
      <c r="S78" s="70">
        <v>0</v>
      </c>
      <c r="T78" s="70">
        <v>0</v>
      </c>
      <c r="U78" s="70">
        <f t="shared" si="0"/>
        <v>75.92999999999999</v>
      </c>
      <c r="V78" s="27"/>
    </row>
    <row r="79" spans="1:22" ht="15.75" thickBot="1">
      <c r="A79" s="21">
        <v>52</v>
      </c>
      <c r="B79" s="64" t="s">
        <v>154</v>
      </c>
      <c r="C79" s="64">
        <v>7</v>
      </c>
      <c r="D79" s="65">
        <v>0</v>
      </c>
      <c r="E79" s="65">
        <v>0</v>
      </c>
      <c r="F79" s="65">
        <v>0</v>
      </c>
      <c r="G79" s="65">
        <v>0</v>
      </c>
      <c r="H79" s="65">
        <v>0</v>
      </c>
      <c r="I79" s="70">
        <v>0</v>
      </c>
      <c r="J79" s="70">
        <v>88.22</v>
      </c>
      <c r="K79" s="70">
        <v>106.8</v>
      </c>
      <c r="L79" s="70">
        <v>0</v>
      </c>
      <c r="M79" s="70">
        <v>0</v>
      </c>
      <c r="N79" s="70">
        <v>0</v>
      </c>
      <c r="O79" s="70">
        <v>0</v>
      </c>
      <c r="P79" s="70">
        <v>0</v>
      </c>
      <c r="Q79" s="73">
        <v>0</v>
      </c>
      <c r="R79" s="70">
        <v>0</v>
      </c>
      <c r="S79" s="70">
        <v>0</v>
      </c>
      <c r="T79" s="70">
        <v>0</v>
      </c>
      <c r="U79" s="70">
        <f t="shared" si="0"/>
        <v>195.01999999999998</v>
      </c>
      <c r="V79" s="27"/>
    </row>
    <row r="80" spans="1:22" ht="15.75" thickBot="1">
      <c r="A80" s="21">
        <v>53</v>
      </c>
      <c r="B80" s="64" t="s">
        <v>155</v>
      </c>
      <c r="C80" s="64">
        <v>7</v>
      </c>
      <c r="D80" s="65">
        <v>0</v>
      </c>
      <c r="E80" s="65">
        <v>0</v>
      </c>
      <c r="F80" s="65">
        <v>0</v>
      </c>
      <c r="G80" s="65">
        <v>0</v>
      </c>
      <c r="H80" s="65">
        <v>0</v>
      </c>
      <c r="I80" s="70">
        <v>11.55</v>
      </c>
      <c r="J80" s="70">
        <v>125.96999999999998</v>
      </c>
      <c r="K80" s="70">
        <v>0</v>
      </c>
      <c r="L80" s="70">
        <v>0</v>
      </c>
      <c r="M80" s="70">
        <v>0</v>
      </c>
      <c r="N80" s="70">
        <v>0</v>
      </c>
      <c r="O80" s="70">
        <v>0</v>
      </c>
      <c r="P80" s="70">
        <v>0</v>
      </c>
      <c r="Q80" s="73">
        <v>0</v>
      </c>
      <c r="R80" s="70">
        <v>0</v>
      </c>
      <c r="S80" s="70">
        <v>0</v>
      </c>
      <c r="T80" s="70">
        <v>0</v>
      </c>
      <c r="U80" s="70">
        <f t="shared" si="0"/>
        <v>137.51999999999998</v>
      </c>
      <c r="V80" s="27"/>
    </row>
    <row r="81" spans="1:22" ht="15.75" thickBot="1">
      <c r="A81" s="21">
        <v>54</v>
      </c>
      <c r="B81" s="64" t="s">
        <v>156</v>
      </c>
      <c r="C81" s="64">
        <v>7</v>
      </c>
      <c r="D81" s="65">
        <v>0</v>
      </c>
      <c r="E81" s="65">
        <v>0</v>
      </c>
      <c r="F81" s="65">
        <v>0</v>
      </c>
      <c r="G81" s="65">
        <v>0</v>
      </c>
      <c r="H81" s="65">
        <v>0</v>
      </c>
      <c r="I81" s="70">
        <v>0</v>
      </c>
      <c r="J81" s="70">
        <v>0</v>
      </c>
      <c r="K81" s="70">
        <v>0</v>
      </c>
      <c r="L81" s="70">
        <v>71.62</v>
      </c>
      <c r="M81" s="70">
        <v>0</v>
      </c>
      <c r="N81" s="70">
        <v>0</v>
      </c>
      <c r="O81" s="70">
        <v>0</v>
      </c>
      <c r="P81" s="70">
        <v>0</v>
      </c>
      <c r="Q81" s="73">
        <v>0</v>
      </c>
      <c r="R81" s="70">
        <v>0</v>
      </c>
      <c r="S81" s="70">
        <v>0</v>
      </c>
      <c r="T81" s="70">
        <v>0</v>
      </c>
      <c r="U81" s="70">
        <f t="shared" si="0"/>
        <v>71.62</v>
      </c>
      <c r="V81" s="27"/>
    </row>
    <row r="82" spans="1:22" ht="15.75" thickBot="1">
      <c r="A82" s="21">
        <v>55</v>
      </c>
      <c r="B82" s="64" t="s">
        <v>157</v>
      </c>
      <c r="C82" s="64">
        <v>7</v>
      </c>
      <c r="D82" s="65">
        <v>0</v>
      </c>
      <c r="E82" s="65">
        <v>0</v>
      </c>
      <c r="F82" s="65">
        <v>0</v>
      </c>
      <c r="G82" s="65">
        <v>0</v>
      </c>
      <c r="H82" s="65">
        <v>0</v>
      </c>
      <c r="I82" s="70">
        <v>0</v>
      </c>
      <c r="J82" s="70">
        <v>0</v>
      </c>
      <c r="K82" s="70">
        <v>0</v>
      </c>
      <c r="L82" s="70">
        <v>0</v>
      </c>
      <c r="M82" s="70">
        <v>50.16</v>
      </c>
      <c r="N82" s="70">
        <v>0</v>
      </c>
      <c r="O82" s="70">
        <v>8.05</v>
      </c>
      <c r="P82" s="70">
        <v>19.98</v>
      </c>
      <c r="Q82" s="73">
        <v>23.11</v>
      </c>
      <c r="R82" s="70">
        <v>0</v>
      </c>
      <c r="S82" s="70">
        <v>0</v>
      </c>
      <c r="T82" s="70">
        <v>0</v>
      </c>
      <c r="U82" s="70">
        <f t="shared" si="0"/>
        <v>101.3</v>
      </c>
      <c r="V82" s="27"/>
    </row>
    <row r="83" spans="2:22" ht="15.75" thickBot="1">
      <c r="B83" s="66" t="s">
        <v>160</v>
      </c>
      <c r="C83" s="67"/>
      <c r="D83" s="65">
        <f>SUM(D76:D82)</f>
        <v>0</v>
      </c>
      <c r="E83" s="65">
        <f aca="true" t="shared" si="5" ref="E83:U83">SUM(E76:E82)</f>
        <v>0</v>
      </c>
      <c r="F83" s="65">
        <f t="shared" si="5"/>
        <v>0</v>
      </c>
      <c r="G83" s="65">
        <f t="shared" si="5"/>
        <v>0</v>
      </c>
      <c r="H83" s="65">
        <f t="shared" si="5"/>
        <v>0</v>
      </c>
      <c r="I83" s="65">
        <f t="shared" si="5"/>
        <v>11.55</v>
      </c>
      <c r="J83" s="65">
        <f t="shared" si="5"/>
        <v>214.19</v>
      </c>
      <c r="K83" s="65">
        <f t="shared" si="5"/>
        <v>224.39999999999998</v>
      </c>
      <c r="L83" s="65">
        <f t="shared" si="5"/>
        <v>235.19</v>
      </c>
      <c r="M83" s="65">
        <f t="shared" si="5"/>
        <v>50.16</v>
      </c>
      <c r="N83" s="65">
        <f t="shared" si="5"/>
        <v>0</v>
      </c>
      <c r="O83" s="65">
        <f t="shared" si="5"/>
        <v>8.05</v>
      </c>
      <c r="P83" s="65">
        <f t="shared" si="5"/>
        <v>19.98</v>
      </c>
      <c r="Q83" s="73">
        <f t="shared" si="5"/>
        <v>23.11</v>
      </c>
      <c r="R83" s="65">
        <f t="shared" si="5"/>
        <v>0</v>
      </c>
      <c r="S83" s="65">
        <f t="shared" si="5"/>
        <v>0</v>
      </c>
      <c r="T83" s="65">
        <f t="shared" si="5"/>
        <v>0</v>
      </c>
      <c r="U83" s="65">
        <f t="shared" si="5"/>
        <v>786.63</v>
      </c>
      <c r="V83" s="27"/>
    </row>
    <row r="84" spans="2:22" ht="15.75" thickBot="1">
      <c r="B84" s="74" t="s">
        <v>170</v>
      </c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6">
        <f>SUM(D83:Q83)</f>
        <v>786.6299999999999</v>
      </c>
      <c r="R84" s="75"/>
      <c r="S84" s="75"/>
      <c r="T84" s="75"/>
      <c r="U84" s="65">
        <f>Q84</f>
        <v>786.6299999999999</v>
      </c>
      <c r="V84" s="27"/>
    </row>
    <row r="85" spans="2:22" ht="15.75" thickBot="1">
      <c r="B85" s="44"/>
      <c r="C85" s="44"/>
      <c r="D85" s="45"/>
      <c r="E85" s="45"/>
      <c r="F85" s="45"/>
      <c r="G85" s="45"/>
      <c r="H85" s="45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27"/>
    </row>
    <row r="86" spans="4:22" ht="15.75" thickBot="1">
      <c r="D86" s="242" t="s">
        <v>161</v>
      </c>
      <c r="E86" s="243"/>
      <c r="F86" s="243"/>
      <c r="G86" s="243"/>
      <c r="H86" s="243"/>
      <c r="I86" s="243"/>
      <c r="J86" s="243"/>
      <c r="K86" s="243"/>
      <c r="L86" s="243"/>
      <c r="M86" s="243"/>
      <c r="N86" s="243"/>
      <c r="O86" s="243"/>
      <c r="P86" s="243"/>
      <c r="Q86" s="243"/>
      <c r="R86" s="243"/>
      <c r="S86" s="243"/>
      <c r="T86" s="244"/>
      <c r="V86" s="27"/>
    </row>
    <row r="87" spans="2:22" ht="15.75" thickBot="1">
      <c r="B87" s="21" t="s">
        <v>168</v>
      </c>
      <c r="D87" s="64">
        <v>2018</v>
      </c>
      <c r="E87" s="64">
        <v>2019</v>
      </c>
      <c r="F87" s="64">
        <v>2020</v>
      </c>
      <c r="G87" s="72">
        <v>2021</v>
      </c>
      <c r="H87" s="64">
        <v>2022</v>
      </c>
      <c r="I87" s="64">
        <v>2023</v>
      </c>
      <c r="J87" s="64">
        <v>2024</v>
      </c>
      <c r="K87" s="64">
        <v>2025</v>
      </c>
      <c r="L87" s="72">
        <v>2026</v>
      </c>
      <c r="M87" s="64">
        <v>2027</v>
      </c>
      <c r="N87" s="64">
        <v>2028</v>
      </c>
      <c r="O87" s="64">
        <v>2029</v>
      </c>
      <c r="P87" s="64">
        <v>2030</v>
      </c>
      <c r="Q87" s="64">
        <v>2031</v>
      </c>
      <c r="R87" s="64">
        <v>2032</v>
      </c>
      <c r="S87" s="64">
        <v>2033</v>
      </c>
      <c r="T87" s="66">
        <v>2034</v>
      </c>
      <c r="U87" s="64" t="s">
        <v>169</v>
      </c>
      <c r="V87" s="27"/>
    </row>
    <row r="88" spans="1:22" ht="15.75" thickBot="1">
      <c r="A88" s="21">
        <v>56</v>
      </c>
      <c r="B88" s="64" t="s">
        <v>158</v>
      </c>
      <c r="C88" s="64">
        <v>12</v>
      </c>
      <c r="D88" s="65">
        <v>0</v>
      </c>
      <c r="E88" s="65">
        <v>0</v>
      </c>
      <c r="F88" s="65">
        <v>95.30999999999999</v>
      </c>
      <c r="G88" s="73">
        <v>46.55</v>
      </c>
      <c r="H88" s="65">
        <v>0</v>
      </c>
      <c r="I88" s="70">
        <v>0</v>
      </c>
      <c r="J88" s="70">
        <v>0</v>
      </c>
      <c r="K88" s="70">
        <v>0</v>
      </c>
      <c r="L88" s="73">
        <v>0</v>
      </c>
      <c r="M88" s="70">
        <v>0</v>
      </c>
      <c r="N88" s="70">
        <v>0</v>
      </c>
      <c r="O88" s="70">
        <v>0</v>
      </c>
      <c r="P88" s="70">
        <v>0</v>
      </c>
      <c r="Q88" s="70">
        <v>0</v>
      </c>
      <c r="R88" s="70">
        <v>0</v>
      </c>
      <c r="S88" s="70">
        <v>0</v>
      </c>
      <c r="T88" s="70">
        <v>0</v>
      </c>
      <c r="U88" s="70">
        <f t="shared" si="0"/>
        <v>141.85999999999999</v>
      </c>
      <c r="V88" s="27"/>
    </row>
    <row r="89" spans="1:22" ht="15.75" thickBot="1">
      <c r="A89" s="21">
        <v>57</v>
      </c>
      <c r="B89" s="64" t="s">
        <v>159</v>
      </c>
      <c r="C89" s="64">
        <v>12</v>
      </c>
      <c r="D89" s="65">
        <v>0</v>
      </c>
      <c r="E89" s="65">
        <v>0</v>
      </c>
      <c r="F89" s="65">
        <v>0</v>
      </c>
      <c r="G89" s="73">
        <v>0</v>
      </c>
      <c r="H89" s="65">
        <v>0</v>
      </c>
      <c r="I89" s="70">
        <v>0</v>
      </c>
      <c r="J89" s="70">
        <v>76.03</v>
      </c>
      <c r="K89" s="70">
        <v>28.75</v>
      </c>
      <c r="L89" s="73">
        <v>14.12</v>
      </c>
      <c r="M89" s="70">
        <v>0</v>
      </c>
      <c r="N89" s="70">
        <v>0</v>
      </c>
      <c r="O89" s="70">
        <v>0</v>
      </c>
      <c r="P89" s="70">
        <v>0</v>
      </c>
      <c r="Q89" s="70">
        <v>0</v>
      </c>
      <c r="R89" s="70">
        <v>0</v>
      </c>
      <c r="S89" s="70">
        <v>0</v>
      </c>
      <c r="T89" s="70">
        <v>0</v>
      </c>
      <c r="U89" s="70">
        <f t="shared" si="0"/>
        <v>118.9</v>
      </c>
      <c r="V89" s="27"/>
    </row>
    <row r="90" spans="2:22" ht="15.75" thickBot="1">
      <c r="B90" s="66" t="s">
        <v>160</v>
      </c>
      <c r="C90" s="67"/>
      <c r="D90" s="65">
        <f>SUM(D88:D89)</f>
        <v>0</v>
      </c>
      <c r="E90" s="65">
        <f aca="true" t="shared" si="6" ref="E90:U90">SUM(E88:E89)</f>
        <v>0</v>
      </c>
      <c r="F90" s="65">
        <f t="shared" si="6"/>
        <v>95.30999999999999</v>
      </c>
      <c r="G90" s="73">
        <f t="shared" si="6"/>
        <v>46.55</v>
      </c>
      <c r="H90" s="65">
        <f t="shared" si="6"/>
        <v>0</v>
      </c>
      <c r="I90" s="65">
        <f t="shared" si="6"/>
        <v>0</v>
      </c>
      <c r="J90" s="65">
        <f t="shared" si="6"/>
        <v>76.03</v>
      </c>
      <c r="K90" s="65">
        <f t="shared" si="6"/>
        <v>28.75</v>
      </c>
      <c r="L90" s="73">
        <f t="shared" si="6"/>
        <v>14.12</v>
      </c>
      <c r="M90" s="65">
        <f t="shared" si="6"/>
        <v>0</v>
      </c>
      <c r="N90" s="65">
        <f t="shared" si="6"/>
        <v>0</v>
      </c>
      <c r="O90" s="65">
        <f t="shared" si="6"/>
        <v>0</v>
      </c>
      <c r="P90" s="65">
        <f t="shared" si="6"/>
        <v>0</v>
      </c>
      <c r="Q90" s="65">
        <f t="shared" si="6"/>
        <v>0</v>
      </c>
      <c r="R90" s="65">
        <f t="shared" si="6"/>
        <v>0</v>
      </c>
      <c r="S90" s="65">
        <f t="shared" si="6"/>
        <v>0</v>
      </c>
      <c r="T90" s="70">
        <f t="shared" si="6"/>
        <v>0</v>
      </c>
      <c r="U90" s="65">
        <f t="shared" si="6"/>
        <v>260.76</v>
      </c>
      <c r="V90" s="27"/>
    </row>
    <row r="91" spans="2:22" ht="15.75" thickBot="1">
      <c r="B91" s="74" t="s">
        <v>170</v>
      </c>
      <c r="C91" s="75"/>
      <c r="D91" s="75"/>
      <c r="E91" s="75"/>
      <c r="F91" s="75"/>
      <c r="G91" s="76">
        <f>SUM(D90:G90)</f>
        <v>141.85999999999999</v>
      </c>
      <c r="H91" s="75"/>
      <c r="I91" s="75"/>
      <c r="J91" s="75"/>
      <c r="K91" s="75"/>
      <c r="L91" s="77">
        <f>SUM(H90:L90)</f>
        <v>118.9</v>
      </c>
      <c r="M91" s="75"/>
      <c r="N91" s="75"/>
      <c r="O91" s="75"/>
      <c r="P91" s="75"/>
      <c r="Q91" s="75"/>
      <c r="R91" s="75"/>
      <c r="S91" s="75"/>
      <c r="T91" s="147"/>
      <c r="U91" s="65">
        <f>G91+L91</f>
        <v>260.76</v>
      </c>
      <c r="V91" s="27"/>
    </row>
    <row r="92" spans="2:22" ht="15">
      <c r="B92" s="44"/>
      <c r="C92" s="44"/>
      <c r="D92" s="45"/>
      <c r="E92" s="45"/>
      <c r="F92" s="45"/>
      <c r="G92" s="45"/>
      <c r="H92" s="45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>
        <f>U14+U30+U41+U66+U71+U83+U90</f>
        <v>7328.8</v>
      </c>
      <c r="V92" s="27"/>
    </row>
    <row r="93" spans="2:22" ht="15.75" thickBot="1">
      <c r="B93" s="44"/>
      <c r="C93" s="44"/>
      <c r="D93" s="45"/>
      <c r="E93" s="45"/>
      <c r="F93" s="45"/>
      <c r="G93" s="45"/>
      <c r="H93" s="45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  <c r="U93" s="91"/>
      <c r="V93" s="27"/>
    </row>
    <row r="94" spans="4:22" ht="15.75" thickBot="1">
      <c r="D94" s="242" t="s">
        <v>161</v>
      </c>
      <c r="E94" s="243"/>
      <c r="F94" s="243"/>
      <c r="G94" s="243"/>
      <c r="H94" s="243"/>
      <c r="I94" s="243"/>
      <c r="J94" s="243"/>
      <c r="K94" s="243"/>
      <c r="L94" s="243"/>
      <c r="M94" s="243"/>
      <c r="N94" s="243"/>
      <c r="O94" s="243"/>
      <c r="P94" s="243"/>
      <c r="Q94" s="243"/>
      <c r="R94" s="243"/>
      <c r="S94" s="243"/>
      <c r="T94" s="244"/>
      <c r="V94" s="27"/>
    </row>
    <row r="95" spans="2:22" ht="15.75" thickBot="1">
      <c r="B95" s="64" t="s">
        <v>89</v>
      </c>
      <c r="C95" s="64" t="s">
        <v>74</v>
      </c>
      <c r="D95" s="69">
        <v>2018</v>
      </c>
      <c r="E95" s="69">
        <v>2019</v>
      </c>
      <c r="F95" s="69">
        <v>2020</v>
      </c>
      <c r="G95" s="69">
        <v>2021</v>
      </c>
      <c r="H95" s="69">
        <v>2022</v>
      </c>
      <c r="I95" s="69">
        <v>2023</v>
      </c>
      <c r="J95" s="69">
        <v>2024</v>
      </c>
      <c r="K95" s="69">
        <v>2025</v>
      </c>
      <c r="L95" s="69">
        <v>2026</v>
      </c>
      <c r="M95" s="69">
        <v>2027</v>
      </c>
      <c r="N95" s="69">
        <v>2028</v>
      </c>
      <c r="O95" s="69">
        <v>2029</v>
      </c>
      <c r="P95" s="69">
        <v>2030</v>
      </c>
      <c r="Q95" s="69">
        <v>2031</v>
      </c>
      <c r="R95" s="69">
        <v>2032</v>
      </c>
      <c r="S95" s="69">
        <v>2033</v>
      </c>
      <c r="T95" s="69">
        <v>2034</v>
      </c>
      <c r="U95" s="64" t="s">
        <v>169</v>
      </c>
      <c r="V95" s="27"/>
    </row>
    <row r="96" spans="2:22" ht="15.75" thickBot="1">
      <c r="B96" s="64" t="s">
        <v>91</v>
      </c>
      <c r="C96" s="64">
        <v>1</v>
      </c>
      <c r="D96" s="65">
        <f>D14</f>
        <v>0</v>
      </c>
      <c r="E96" s="65">
        <f aca="true" t="shared" si="7" ref="E96:T96">E14</f>
        <v>0</v>
      </c>
      <c r="F96" s="65">
        <f t="shared" si="7"/>
        <v>0</v>
      </c>
      <c r="G96" s="65">
        <f t="shared" si="7"/>
        <v>62.56</v>
      </c>
      <c r="H96" s="65">
        <f t="shared" si="7"/>
        <v>95.86999999999999</v>
      </c>
      <c r="I96" s="65">
        <f t="shared" si="7"/>
        <v>160.83</v>
      </c>
      <c r="J96" s="65">
        <f t="shared" si="7"/>
        <v>177.36</v>
      </c>
      <c r="K96" s="65">
        <f t="shared" si="7"/>
        <v>128.57</v>
      </c>
      <c r="L96" s="65">
        <f t="shared" si="7"/>
        <v>27.37</v>
      </c>
      <c r="M96" s="65">
        <f t="shared" si="7"/>
        <v>25</v>
      </c>
      <c r="N96" s="65">
        <f t="shared" si="7"/>
        <v>40</v>
      </c>
      <c r="O96" s="65">
        <f t="shared" si="7"/>
        <v>55</v>
      </c>
      <c r="P96" s="65">
        <f t="shared" si="7"/>
        <v>93</v>
      </c>
      <c r="Q96" s="65">
        <f t="shared" si="7"/>
        <v>15.03</v>
      </c>
      <c r="R96" s="65">
        <f t="shared" si="7"/>
        <v>0</v>
      </c>
      <c r="S96" s="65">
        <f t="shared" si="7"/>
        <v>0</v>
      </c>
      <c r="T96" s="65">
        <f t="shared" si="7"/>
        <v>0</v>
      </c>
      <c r="U96" s="70">
        <f>SUM(D96:T96)</f>
        <v>880.59</v>
      </c>
      <c r="V96" s="27">
        <f>U15-U96</f>
        <v>0</v>
      </c>
    </row>
    <row r="97" spans="2:22" ht="15.75" thickBot="1">
      <c r="B97" s="64" t="s">
        <v>93</v>
      </c>
      <c r="C97" s="64">
        <v>2</v>
      </c>
      <c r="D97" s="65">
        <f>D30</f>
        <v>0</v>
      </c>
      <c r="E97" s="65">
        <f aca="true" t="shared" si="8" ref="E97:T97">E30</f>
        <v>0</v>
      </c>
      <c r="F97" s="65">
        <f t="shared" si="8"/>
        <v>0</v>
      </c>
      <c r="G97" s="65">
        <f t="shared" si="8"/>
        <v>0</v>
      </c>
      <c r="H97" s="65">
        <f t="shared" si="8"/>
        <v>0</v>
      </c>
      <c r="I97" s="65">
        <f t="shared" si="8"/>
        <v>0</v>
      </c>
      <c r="J97" s="65">
        <f t="shared" si="8"/>
        <v>0</v>
      </c>
      <c r="K97" s="65">
        <f t="shared" si="8"/>
        <v>330.61</v>
      </c>
      <c r="L97" s="65">
        <f t="shared" si="8"/>
        <v>73.50999999999999</v>
      </c>
      <c r="M97" s="65">
        <f t="shared" si="8"/>
        <v>309.28</v>
      </c>
      <c r="N97" s="65">
        <f t="shared" si="8"/>
        <v>161.35999999999999</v>
      </c>
      <c r="O97" s="65">
        <f t="shared" si="8"/>
        <v>101.75</v>
      </c>
      <c r="P97" s="65">
        <f t="shared" si="8"/>
        <v>0</v>
      </c>
      <c r="Q97" s="65">
        <f t="shared" si="8"/>
        <v>181.77</v>
      </c>
      <c r="R97" s="65">
        <f t="shared" si="8"/>
        <v>299.53999999999996</v>
      </c>
      <c r="S97" s="65">
        <f t="shared" si="8"/>
        <v>79.44</v>
      </c>
      <c r="T97" s="65">
        <f t="shared" si="8"/>
        <v>71.25</v>
      </c>
      <c r="U97" s="70">
        <f aca="true" t="shared" si="9" ref="U97:U102">SUM(D97:T97)</f>
        <v>1608.51</v>
      </c>
      <c r="V97" s="27">
        <f>U31-U97</f>
        <v>0</v>
      </c>
    </row>
    <row r="98" spans="2:22" ht="15.75" thickBot="1">
      <c r="B98" s="64" t="s">
        <v>94</v>
      </c>
      <c r="C98" s="64">
        <v>3</v>
      </c>
      <c r="D98" s="65">
        <f>D41</f>
        <v>0</v>
      </c>
      <c r="E98" s="65">
        <f aca="true" t="shared" si="10" ref="E98:T98">E41</f>
        <v>0</v>
      </c>
      <c r="F98" s="65">
        <f t="shared" si="10"/>
        <v>0</v>
      </c>
      <c r="G98" s="65">
        <f t="shared" si="10"/>
        <v>0</v>
      </c>
      <c r="H98" s="65">
        <f t="shared" si="10"/>
        <v>197.83</v>
      </c>
      <c r="I98" s="65">
        <f t="shared" si="10"/>
        <v>171.25</v>
      </c>
      <c r="J98" s="65">
        <f t="shared" si="10"/>
        <v>84.04</v>
      </c>
      <c r="K98" s="65">
        <f t="shared" si="10"/>
        <v>94.86</v>
      </c>
      <c r="L98" s="65">
        <f t="shared" si="10"/>
        <v>46.97</v>
      </c>
      <c r="M98" s="65">
        <f t="shared" si="10"/>
        <v>42.31</v>
      </c>
      <c r="N98" s="65">
        <f t="shared" si="10"/>
        <v>32.36</v>
      </c>
      <c r="O98" s="65">
        <f t="shared" si="10"/>
        <v>10.93</v>
      </c>
      <c r="P98" s="65">
        <f t="shared" si="10"/>
        <v>0</v>
      </c>
      <c r="Q98" s="65">
        <f t="shared" si="10"/>
        <v>0</v>
      </c>
      <c r="R98" s="65">
        <f t="shared" si="10"/>
        <v>0</v>
      </c>
      <c r="S98" s="65">
        <f t="shared" si="10"/>
        <v>0</v>
      </c>
      <c r="T98" s="65">
        <f t="shared" si="10"/>
        <v>0</v>
      </c>
      <c r="U98" s="70">
        <f t="shared" si="9"/>
        <v>680.55</v>
      </c>
      <c r="V98" s="27">
        <f>U42-U98</f>
        <v>0</v>
      </c>
    </row>
    <row r="99" spans="2:22" ht="15.75" thickBot="1">
      <c r="B99" s="64" t="s">
        <v>96</v>
      </c>
      <c r="C99" s="64">
        <v>4</v>
      </c>
      <c r="D99" s="65">
        <f>D66</f>
        <v>142.12</v>
      </c>
      <c r="E99" s="65">
        <f aca="true" t="shared" si="11" ref="E99:T99">E66</f>
        <v>131.69</v>
      </c>
      <c r="F99" s="65">
        <f t="shared" si="11"/>
        <v>272.87</v>
      </c>
      <c r="G99" s="65">
        <f t="shared" si="11"/>
        <v>269.02</v>
      </c>
      <c r="H99" s="65">
        <f t="shared" si="11"/>
        <v>295.08</v>
      </c>
      <c r="I99" s="65">
        <f t="shared" si="11"/>
        <v>257.13</v>
      </c>
      <c r="J99" s="65">
        <f t="shared" si="11"/>
        <v>201.99</v>
      </c>
      <c r="K99" s="65">
        <f t="shared" si="11"/>
        <v>82.07</v>
      </c>
      <c r="L99" s="65">
        <f t="shared" si="11"/>
        <v>285.64</v>
      </c>
      <c r="M99" s="65">
        <f t="shared" si="11"/>
        <v>384.74999999999994</v>
      </c>
      <c r="N99" s="65">
        <f t="shared" si="11"/>
        <v>29.66</v>
      </c>
      <c r="O99" s="65">
        <f t="shared" si="11"/>
        <v>101.2</v>
      </c>
      <c r="P99" s="65">
        <f t="shared" si="11"/>
        <v>59.14</v>
      </c>
      <c r="Q99" s="65">
        <f t="shared" si="11"/>
        <v>175.23</v>
      </c>
      <c r="R99" s="65">
        <f t="shared" si="11"/>
        <v>135.28</v>
      </c>
      <c r="S99" s="65">
        <f t="shared" si="11"/>
        <v>115.30000000000001</v>
      </c>
      <c r="T99" s="65">
        <f t="shared" si="11"/>
        <v>34.26</v>
      </c>
      <c r="U99" s="70">
        <f t="shared" si="9"/>
        <v>2972.43</v>
      </c>
      <c r="V99" s="27">
        <f>U67-U99</f>
        <v>0</v>
      </c>
    </row>
    <row r="100" spans="2:22" ht="15.75" thickBot="1">
      <c r="B100" s="64" t="s">
        <v>97</v>
      </c>
      <c r="C100" s="64">
        <v>5</v>
      </c>
      <c r="D100" s="65">
        <f>D71</f>
        <v>0</v>
      </c>
      <c r="E100" s="65">
        <f aca="true" t="shared" si="12" ref="E100:T100">E71</f>
        <v>0</v>
      </c>
      <c r="F100" s="65">
        <f t="shared" si="12"/>
        <v>0</v>
      </c>
      <c r="G100" s="65">
        <f t="shared" si="12"/>
        <v>0</v>
      </c>
      <c r="H100" s="65">
        <f t="shared" si="12"/>
        <v>0</v>
      </c>
      <c r="I100" s="65">
        <f t="shared" si="12"/>
        <v>89.68</v>
      </c>
      <c r="J100" s="65">
        <f t="shared" si="12"/>
        <v>15.75</v>
      </c>
      <c r="K100" s="65">
        <f t="shared" si="12"/>
        <v>0</v>
      </c>
      <c r="L100" s="65">
        <f t="shared" si="12"/>
        <v>33.900000000000006</v>
      </c>
      <c r="M100" s="65">
        <f t="shared" si="12"/>
        <v>0</v>
      </c>
      <c r="N100" s="65">
        <f t="shared" si="12"/>
        <v>0</v>
      </c>
      <c r="O100" s="65">
        <f t="shared" si="12"/>
        <v>0</v>
      </c>
      <c r="P100" s="65">
        <f t="shared" si="12"/>
        <v>0</v>
      </c>
      <c r="Q100" s="65">
        <f t="shared" si="12"/>
        <v>0</v>
      </c>
      <c r="R100" s="65">
        <f t="shared" si="12"/>
        <v>0</v>
      </c>
      <c r="S100" s="65">
        <f t="shared" si="12"/>
        <v>0</v>
      </c>
      <c r="T100" s="65">
        <f t="shared" si="12"/>
        <v>0</v>
      </c>
      <c r="U100" s="70">
        <f t="shared" si="9"/>
        <v>139.33</v>
      </c>
      <c r="V100" s="27">
        <f>U71-U100</f>
        <v>0</v>
      </c>
    </row>
    <row r="101" spans="2:22" ht="15.75" thickBot="1">
      <c r="B101" s="64" t="s">
        <v>99</v>
      </c>
      <c r="C101" s="64">
        <v>7</v>
      </c>
      <c r="D101" s="65">
        <f>D83</f>
        <v>0</v>
      </c>
      <c r="E101" s="65">
        <f aca="true" t="shared" si="13" ref="E101:T101">E83</f>
        <v>0</v>
      </c>
      <c r="F101" s="65">
        <f t="shared" si="13"/>
        <v>0</v>
      </c>
      <c r="G101" s="65">
        <f t="shared" si="13"/>
        <v>0</v>
      </c>
      <c r="H101" s="65">
        <f t="shared" si="13"/>
        <v>0</v>
      </c>
      <c r="I101" s="65">
        <f t="shared" si="13"/>
        <v>11.55</v>
      </c>
      <c r="J101" s="65">
        <f t="shared" si="13"/>
        <v>214.19</v>
      </c>
      <c r="K101" s="65">
        <f t="shared" si="13"/>
        <v>224.39999999999998</v>
      </c>
      <c r="L101" s="65">
        <f t="shared" si="13"/>
        <v>235.19</v>
      </c>
      <c r="M101" s="65">
        <f t="shared" si="13"/>
        <v>50.16</v>
      </c>
      <c r="N101" s="65">
        <f t="shared" si="13"/>
        <v>0</v>
      </c>
      <c r="O101" s="65">
        <f t="shared" si="13"/>
        <v>8.05</v>
      </c>
      <c r="P101" s="65">
        <f t="shared" si="13"/>
        <v>19.98</v>
      </c>
      <c r="Q101" s="65">
        <f t="shared" si="13"/>
        <v>23.11</v>
      </c>
      <c r="R101" s="65">
        <f t="shared" si="13"/>
        <v>0</v>
      </c>
      <c r="S101" s="65">
        <f t="shared" si="13"/>
        <v>0</v>
      </c>
      <c r="T101" s="65">
        <f t="shared" si="13"/>
        <v>0</v>
      </c>
      <c r="U101" s="70">
        <f t="shared" si="9"/>
        <v>786.6299999999999</v>
      </c>
      <c r="V101" s="27">
        <f>U83-U101</f>
        <v>0</v>
      </c>
    </row>
    <row r="102" spans="2:22" ht="15.75" thickBot="1">
      <c r="B102" s="64" t="s">
        <v>101</v>
      </c>
      <c r="C102" s="64">
        <v>12</v>
      </c>
      <c r="D102" s="65">
        <f>D90</f>
        <v>0</v>
      </c>
      <c r="E102" s="65">
        <f aca="true" t="shared" si="14" ref="E102:T102">E90</f>
        <v>0</v>
      </c>
      <c r="F102" s="65">
        <f t="shared" si="14"/>
        <v>95.30999999999999</v>
      </c>
      <c r="G102" s="65">
        <f t="shared" si="14"/>
        <v>46.55</v>
      </c>
      <c r="H102" s="65">
        <f t="shared" si="14"/>
        <v>0</v>
      </c>
      <c r="I102" s="65">
        <f t="shared" si="14"/>
        <v>0</v>
      </c>
      <c r="J102" s="65">
        <f t="shared" si="14"/>
        <v>76.03</v>
      </c>
      <c r="K102" s="65">
        <f t="shared" si="14"/>
        <v>28.75</v>
      </c>
      <c r="L102" s="65">
        <f t="shared" si="14"/>
        <v>14.12</v>
      </c>
      <c r="M102" s="65">
        <f t="shared" si="14"/>
        <v>0</v>
      </c>
      <c r="N102" s="65">
        <f t="shared" si="14"/>
        <v>0</v>
      </c>
      <c r="O102" s="65">
        <f t="shared" si="14"/>
        <v>0</v>
      </c>
      <c r="P102" s="65">
        <f t="shared" si="14"/>
        <v>0</v>
      </c>
      <c r="Q102" s="65">
        <f t="shared" si="14"/>
        <v>0</v>
      </c>
      <c r="R102" s="65">
        <f t="shared" si="14"/>
        <v>0</v>
      </c>
      <c r="S102" s="65">
        <f t="shared" si="14"/>
        <v>0</v>
      </c>
      <c r="T102" s="65">
        <f t="shared" si="14"/>
        <v>0</v>
      </c>
      <c r="U102" s="70">
        <f t="shared" si="9"/>
        <v>260.76</v>
      </c>
      <c r="V102" s="27">
        <f>U91-U102</f>
        <v>0</v>
      </c>
    </row>
    <row r="103" spans="2:21" ht="15.75" thickBot="1">
      <c r="B103" s="66" t="s">
        <v>160</v>
      </c>
      <c r="C103" s="64"/>
      <c r="D103" s="65">
        <f>SUM(D96:D102)</f>
        <v>142.12</v>
      </c>
      <c r="E103" s="65">
        <f aca="true" t="shared" si="15" ref="E103:T103">SUM(E96:E102)</f>
        <v>131.69</v>
      </c>
      <c r="F103" s="65">
        <f t="shared" si="15"/>
        <v>368.18</v>
      </c>
      <c r="G103" s="65">
        <f t="shared" si="15"/>
        <v>378.13</v>
      </c>
      <c r="H103" s="65">
        <f t="shared" si="15"/>
        <v>588.78</v>
      </c>
      <c r="I103" s="65">
        <f t="shared" si="15"/>
        <v>690.44</v>
      </c>
      <c r="J103" s="65">
        <f t="shared" si="15"/>
        <v>769.36</v>
      </c>
      <c r="K103" s="65">
        <f t="shared" si="15"/>
        <v>889.2599999999999</v>
      </c>
      <c r="L103" s="65">
        <f t="shared" si="15"/>
        <v>716.6999999999999</v>
      </c>
      <c r="M103" s="65">
        <f t="shared" si="15"/>
        <v>811.4999999999999</v>
      </c>
      <c r="N103" s="65">
        <f t="shared" si="15"/>
        <v>263.38</v>
      </c>
      <c r="O103" s="65">
        <f t="shared" si="15"/>
        <v>276.93</v>
      </c>
      <c r="P103" s="65">
        <f t="shared" si="15"/>
        <v>172.11999999999998</v>
      </c>
      <c r="Q103" s="65">
        <f t="shared" si="15"/>
        <v>395.14</v>
      </c>
      <c r="R103" s="65">
        <f t="shared" si="15"/>
        <v>434.81999999999994</v>
      </c>
      <c r="S103" s="65">
        <f t="shared" si="15"/>
        <v>194.74</v>
      </c>
      <c r="T103" s="65">
        <f t="shared" si="15"/>
        <v>105.50999999999999</v>
      </c>
      <c r="U103" s="65">
        <f>SUM(U96:U102)</f>
        <v>7328.8</v>
      </c>
    </row>
    <row r="104" ht="15">
      <c r="U104" s="25">
        <f>U92-U103</f>
        <v>0</v>
      </c>
    </row>
  </sheetData>
  <sheetProtection/>
  <mergeCells count="8">
    <mergeCell ref="D86:T86"/>
    <mergeCell ref="D94:T94"/>
    <mergeCell ref="D2:T2"/>
    <mergeCell ref="D17:T17"/>
    <mergeCell ref="D33:T33"/>
    <mergeCell ref="D44:T44"/>
    <mergeCell ref="D69:T69"/>
    <mergeCell ref="D74:T74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U112"/>
  <sheetViews>
    <sheetView zoomScalePageLayoutView="0" workbookViewId="0" topLeftCell="A82">
      <selection activeCell="C116" sqref="C116"/>
    </sheetView>
  </sheetViews>
  <sheetFormatPr defaultColWidth="9.140625" defaultRowHeight="15"/>
  <cols>
    <col min="1" max="1" width="6.7109375" style="21" customWidth="1"/>
    <col min="2" max="2" width="7.8515625" style="21" customWidth="1"/>
    <col min="3" max="3" width="20.7109375" style="21" customWidth="1"/>
    <col min="4" max="4" width="19.140625" style="21" bestFit="1" customWidth="1"/>
    <col min="5" max="5" width="13.8515625" style="21" customWidth="1"/>
    <col min="6" max="20" width="9.140625" style="21" customWidth="1"/>
    <col min="21" max="21" width="9.57421875" style="21" bestFit="1" customWidth="1"/>
    <col min="22" max="16384" width="9.140625" style="21" customWidth="1"/>
  </cols>
  <sheetData>
    <row r="1" ht="15.75" thickBot="1"/>
    <row r="2" spans="2:21" ht="15.75" thickBot="1">
      <c r="B2" s="21" t="s">
        <v>197</v>
      </c>
      <c r="C2" s="21" t="s">
        <v>162</v>
      </c>
      <c r="E2" s="242" t="s">
        <v>171</v>
      </c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4"/>
      <c r="U2" s="78"/>
    </row>
    <row r="3" spans="3:21" ht="15.75" thickBot="1">
      <c r="C3" s="64" t="s">
        <v>5</v>
      </c>
      <c r="D3" s="64" t="s">
        <v>74</v>
      </c>
      <c r="E3" s="64">
        <v>2000</v>
      </c>
      <c r="F3" s="64">
        <v>2001</v>
      </c>
      <c r="G3" s="64">
        <v>2002</v>
      </c>
      <c r="H3" s="64">
        <v>2003</v>
      </c>
      <c r="I3" s="64">
        <v>2004</v>
      </c>
      <c r="J3" s="64">
        <v>2005</v>
      </c>
      <c r="K3" s="64">
        <v>2006</v>
      </c>
      <c r="L3" s="64">
        <v>2007</v>
      </c>
      <c r="M3" s="64">
        <v>2008</v>
      </c>
      <c r="N3" s="64">
        <v>2009</v>
      </c>
      <c r="O3" s="64">
        <v>2010</v>
      </c>
      <c r="P3" s="64">
        <v>2011</v>
      </c>
      <c r="Q3" s="64">
        <v>2012</v>
      </c>
      <c r="R3" s="64">
        <v>2013</v>
      </c>
      <c r="S3" s="64">
        <v>2014</v>
      </c>
      <c r="T3" s="64">
        <v>2015</v>
      </c>
      <c r="U3" s="64" t="s">
        <v>160</v>
      </c>
    </row>
    <row r="4" spans="3:21" ht="15.75" thickBot="1">
      <c r="C4" s="64" t="s">
        <v>103</v>
      </c>
      <c r="D4" s="64">
        <v>1</v>
      </c>
      <c r="E4" s="65">
        <v>0</v>
      </c>
      <c r="F4" s="65">
        <v>0</v>
      </c>
      <c r="G4" s="65">
        <v>0</v>
      </c>
      <c r="H4" s="65">
        <v>0</v>
      </c>
      <c r="I4" s="65">
        <v>0</v>
      </c>
      <c r="J4" s="65">
        <v>138.49</v>
      </c>
      <c r="K4" s="65">
        <v>0</v>
      </c>
      <c r="L4" s="65">
        <v>0</v>
      </c>
      <c r="M4" s="65">
        <v>0</v>
      </c>
      <c r="N4" s="65">
        <v>0</v>
      </c>
      <c r="O4" s="65">
        <v>0</v>
      </c>
      <c r="P4" s="65">
        <v>0</v>
      </c>
      <c r="Q4" s="65">
        <v>0</v>
      </c>
      <c r="R4" s="65">
        <v>0</v>
      </c>
      <c r="S4" s="65">
        <v>0</v>
      </c>
      <c r="T4" s="65">
        <v>0</v>
      </c>
      <c r="U4" s="65">
        <f>SUM(E4:T4)</f>
        <v>138.49</v>
      </c>
    </row>
    <row r="5" spans="3:21" ht="15.75" thickBot="1">
      <c r="C5" s="64" t="s">
        <v>104</v>
      </c>
      <c r="D5" s="64">
        <v>1</v>
      </c>
      <c r="E5" s="65">
        <v>0</v>
      </c>
      <c r="F5" s="65">
        <v>0</v>
      </c>
      <c r="G5" s="65">
        <v>0</v>
      </c>
      <c r="H5" s="65">
        <v>0</v>
      </c>
      <c r="I5" s="65">
        <v>0</v>
      </c>
      <c r="J5" s="65">
        <v>0</v>
      </c>
      <c r="K5" s="65">
        <v>82.84</v>
      </c>
      <c r="L5" s="65">
        <v>37.67</v>
      </c>
      <c r="M5" s="65">
        <v>0</v>
      </c>
      <c r="N5" s="65">
        <v>0</v>
      </c>
      <c r="O5" s="65">
        <v>0</v>
      </c>
      <c r="P5" s="65">
        <v>0</v>
      </c>
      <c r="Q5" s="65">
        <v>0</v>
      </c>
      <c r="R5" s="65">
        <v>0</v>
      </c>
      <c r="S5" s="65">
        <v>0</v>
      </c>
      <c r="T5" s="65">
        <v>0</v>
      </c>
      <c r="U5" s="65">
        <f aca="true" t="shared" si="0" ref="U5:U80">SUM(E5:T5)</f>
        <v>120.51</v>
      </c>
    </row>
    <row r="6" spans="3:21" ht="15.75" thickBot="1">
      <c r="C6" s="64" t="s">
        <v>105</v>
      </c>
      <c r="D6" s="64">
        <v>1</v>
      </c>
      <c r="E6" s="65">
        <v>0</v>
      </c>
      <c r="F6" s="65">
        <v>0</v>
      </c>
      <c r="G6" s="65">
        <v>0</v>
      </c>
      <c r="H6" s="65">
        <v>0</v>
      </c>
      <c r="I6" s="65">
        <v>0</v>
      </c>
      <c r="J6" s="65">
        <v>0</v>
      </c>
      <c r="K6" s="65">
        <v>0</v>
      </c>
      <c r="L6" s="65">
        <v>0</v>
      </c>
      <c r="M6" s="65">
        <v>82.42999999999999</v>
      </c>
      <c r="N6" s="65">
        <v>7.22</v>
      </c>
      <c r="O6" s="65">
        <v>0</v>
      </c>
      <c r="P6" s="65">
        <v>0</v>
      </c>
      <c r="Q6" s="65">
        <v>0</v>
      </c>
      <c r="R6" s="65">
        <v>4</v>
      </c>
      <c r="S6" s="65">
        <v>15.03</v>
      </c>
      <c r="T6" s="65">
        <v>0</v>
      </c>
      <c r="U6" s="65">
        <f t="shared" si="0"/>
        <v>108.67999999999999</v>
      </c>
    </row>
    <row r="7" spans="3:21" ht="15.75" thickBot="1">
      <c r="C7" s="64" t="s">
        <v>106</v>
      </c>
      <c r="D7" s="64">
        <v>1</v>
      </c>
      <c r="E7" s="65">
        <v>0</v>
      </c>
      <c r="F7" s="65">
        <v>0</v>
      </c>
      <c r="G7" s="65">
        <v>0</v>
      </c>
      <c r="H7" s="65">
        <v>0</v>
      </c>
      <c r="I7" s="65">
        <v>0</v>
      </c>
      <c r="J7" s="65">
        <v>0</v>
      </c>
      <c r="K7" s="65">
        <v>15.27</v>
      </c>
      <c r="L7" s="65">
        <v>0</v>
      </c>
      <c r="M7" s="65">
        <v>0</v>
      </c>
      <c r="N7" s="65">
        <v>15.15</v>
      </c>
      <c r="O7" s="65">
        <v>0</v>
      </c>
      <c r="P7" s="65">
        <v>40</v>
      </c>
      <c r="Q7" s="65">
        <v>0</v>
      </c>
      <c r="R7" s="65">
        <v>18</v>
      </c>
      <c r="S7" s="65">
        <v>0</v>
      </c>
      <c r="T7" s="65">
        <v>0</v>
      </c>
      <c r="U7" s="65">
        <f t="shared" si="0"/>
        <v>88.42</v>
      </c>
    </row>
    <row r="8" spans="3:21" ht="15.75" thickBot="1">
      <c r="C8" s="64" t="s">
        <v>107</v>
      </c>
      <c r="D8" s="64">
        <v>1</v>
      </c>
      <c r="E8" s="65">
        <v>0</v>
      </c>
      <c r="F8" s="65">
        <v>0</v>
      </c>
      <c r="G8" s="65">
        <v>0</v>
      </c>
      <c r="H8" s="65">
        <v>0</v>
      </c>
      <c r="I8" s="65">
        <v>0</v>
      </c>
      <c r="J8" s="65">
        <v>0</v>
      </c>
      <c r="K8" s="65">
        <v>0</v>
      </c>
      <c r="L8" s="65">
        <v>14.16</v>
      </c>
      <c r="M8" s="65">
        <v>0</v>
      </c>
      <c r="N8" s="65">
        <v>0</v>
      </c>
      <c r="O8" s="65">
        <v>19</v>
      </c>
      <c r="P8" s="65">
        <v>0</v>
      </c>
      <c r="Q8" s="65">
        <v>0</v>
      </c>
      <c r="R8" s="65">
        <v>31</v>
      </c>
      <c r="S8" s="65">
        <v>0</v>
      </c>
      <c r="T8" s="65">
        <v>0</v>
      </c>
      <c r="U8" s="65">
        <f t="shared" si="0"/>
        <v>64.16</v>
      </c>
    </row>
    <row r="9" spans="3:21" ht="15.75" thickBot="1">
      <c r="C9" s="64" t="s">
        <v>108</v>
      </c>
      <c r="D9" s="64">
        <v>1</v>
      </c>
      <c r="E9" s="65">
        <v>0</v>
      </c>
      <c r="F9" s="65">
        <v>0</v>
      </c>
      <c r="G9" s="65">
        <v>0</v>
      </c>
      <c r="H9" s="65">
        <v>0</v>
      </c>
      <c r="I9" s="65">
        <v>0</v>
      </c>
      <c r="J9" s="65">
        <v>0</v>
      </c>
      <c r="K9" s="65">
        <v>0</v>
      </c>
      <c r="L9" s="65">
        <v>9.46</v>
      </c>
      <c r="M9" s="65">
        <v>29.19</v>
      </c>
      <c r="N9" s="65">
        <v>0</v>
      </c>
      <c r="O9" s="65">
        <v>0</v>
      </c>
      <c r="P9" s="65">
        <v>0</v>
      </c>
      <c r="Q9" s="65">
        <v>0</v>
      </c>
      <c r="R9" s="65">
        <v>0</v>
      </c>
      <c r="S9" s="65">
        <v>0</v>
      </c>
      <c r="T9" s="65">
        <v>0</v>
      </c>
      <c r="U9" s="65">
        <f t="shared" si="0"/>
        <v>38.650000000000006</v>
      </c>
    </row>
    <row r="10" spans="3:21" ht="15.75" thickBot="1">
      <c r="C10" s="64" t="s">
        <v>109</v>
      </c>
      <c r="D10" s="64">
        <v>1</v>
      </c>
      <c r="E10" s="65">
        <v>0</v>
      </c>
      <c r="F10" s="65">
        <v>0</v>
      </c>
      <c r="G10" s="65">
        <v>0</v>
      </c>
      <c r="H10" s="65">
        <v>0</v>
      </c>
      <c r="I10" s="65">
        <v>0</v>
      </c>
      <c r="J10" s="65">
        <v>0</v>
      </c>
      <c r="K10" s="65">
        <v>50.5</v>
      </c>
      <c r="L10" s="65">
        <v>0</v>
      </c>
      <c r="M10" s="65">
        <v>0</v>
      </c>
      <c r="N10" s="65">
        <v>0</v>
      </c>
      <c r="O10" s="65">
        <v>0</v>
      </c>
      <c r="P10" s="65">
        <v>0</v>
      </c>
      <c r="Q10" s="65">
        <v>55</v>
      </c>
      <c r="R10" s="65">
        <v>40</v>
      </c>
      <c r="S10" s="65">
        <v>0</v>
      </c>
      <c r="T10" s="65">
        <v>0</v>
      </c>
      <c r="U10" s="65">
        <f t="shared" si="0"/>
        <v>145.5</v>
      </c>
    </row>
    <row r="11" spans="3:21" ht="15.75" thickBot="1">
      <c r="C11" s="64" t="s">
        <v>110</v>
      </c>
      <c r="D11" s="64">
        <v>1</v>
      </c>
      <c r="E11" s="65">
        <v>0</v>
      </c>
      <c r="F11" s="65">
        <v>0</v>
      </c>
      <c r="G11" s="65">
        <v>0</v>
      </c>
      <c r="H11" s="65">
        <v>0</v>
      </c>
      <c r="I11" s="65">
        <v>0</v>
      </c>
      <c r="J11" s="65">
        <v>19.94</v>
      </c>
      <c r="K11" s="65">
        <v>12.22</v>
      </c>
      <c r="L11" s="65">
        <v>31.2</v>
      </c>
      <c r="M11" s="65">
        <v>0</v>
      </c>
      <c r="N11" s="65">
        <v>5</v>
      </c>
      <c r="O11" s="65">
        <v>6</v>
      </c>
      <c r="P11" s="65">
        <v>0</v>
      </c>
      <c r="Q11" s="65">
        <v>0</v>
      </c>
      <c r="R11" s="65">
        <v>0</v>
      </c>
      <c r="S11" s="65">
        <v>0</v>
      </c>
      <c r="T11" s="65">
        <v>0</v>
      </c>
      <c r="U11" s="65">
        <f t="shared" si="0"/>
        <v>74.36</v>
      </c>
    </row>
    <row r="12" spans="3:21" ht="15.75" thickBot="1">
      <c r="C12" s="64" t="s">
        <v>111</v>
      </c>
      <c r="D12" s="64">
        <v>1</v>
      </c>
      <c r="E12" s="65">
        <v>0</v>
      </c>
      <c r="F12" s="65">
        <v>0</v>
      </c>
      <c r="G12" s="65">
        <v>0</v>
      </c>
      <c r="H12" s="65">
        <v>0</v>
      </c>
      <c r="I12" s="65">
        <v>0</v>
      </c>
      <c r="J12" s="65">
        <v>0</v>
      </c>
      <c r="K12" s="65">
        <v>0</v>
      </c>
      <c r="L12" s="65">
        <v>29.7</v>
      </c>
      <c r="M12" s="65">
        <v>16.95</v>
      </c>
      <c r="N12" s="65">
        <v>0</v>
      </c>
      <c r="O12" s="65">
        <v>0</v>
      </c>
      <c r="P12" s="65">
        <v>0</v>
      </c>
      <c r="Q12" s="65">
        <v>0</v>
      </c>
      <c r="R12" s="65">
        <v>0</v>
      </c>
      <c r="S12" s="65">
        <v>0</v>
      </c>
      <c r="T12" s="65">
        <v>0</v>
      </c>
      <c r="U12" s="65">
        <f t="shared" si="0"/>
        <v>46.65</v>
      </c>
    </row>
    <row r="13" spans="3:21" ht="15.75" thickBot="1">
      <c r="C13" s="64" t="s">
        <v>112</v>
      </c>
      <c r="D13" s="64">
        <v>1</v>
      </c>
      <c r="E13" s="65">
        <v>0</v>
      </c>
      <c r="F13" s="65">
        <v>0</v>
      </c>
      <c r="G13" s="65">
        <v>0</v>
      </c>
      <c r="H13" s="65">
        <v>0</v>
      </c>
      <c r="I13" s="65">
        <v>0</v>
      </c>
      <c r="J13" s="65">
        <v>0</v>
      </c>
      <c r="K13" s="65">
        <v>0</v>
      </c>
      <c r="L13" s="65">
        <v>55.17</v>
      </c>
      <c r="M13" s="65">
        <v>0</v>
      </c>
      <c r="N13" s="65">
        <v>0</v>
      </c>
      <c r="O13" s="65">
        <v>0</v>
      </c>
      <c r="P13" s="65">
        <v>0</v>
      </c>
      <c r="Q13" s="65">
        <v>0</v>
      </c>
      <c r="R13" s="65">
        <v>0</v>
      </c>
      <c r="S13" s="65">
        <v>0</v>
      </c>
      <c r="T13" s="65">
        <v>0</v>
      </c>
      <c r="U13" s="65">
        <f t="shared" si="0"/>
        <v>55.17</v>
      </c>
    </row>
    <row r="14" spans="3:21" ht="15.75" thickBot="1">
      <c r="C14" s="64" t="s">
        <v>160</v>
      </c>
      <c r="D14" s="64"/>
      <c r="E14" s="65">
        <f>SUM(E4:E13)</f>
        <v>0</v>
      </c>
      <c r="F14" s="65">
        <f aca="true" t="shared" si="1" ref="F14:U14">SUM(F4:F13)</f>
        <v>0</v>
      </c>
      <c r="G14" s="65">
        <f t="shared" si="1"/>
        <v>0</v>
      </c>
      <c r="H14" s="65">
        <f t="shared" si="1"/>
        <v>0</v>
      </c>
      <c r="I14" s="65">
        <f t="shared" si="1"/>
        <v>0</v>
      </c>
      <c r="J14" s="93">
        <f t="shared" si="1"/>
        <v>158.43</v>
      </c>
      <c r="K14" s="65">
        <f t="shared" si="1"/>
        <v>160.83</v>
      </c>
      <c r="L14" s="65">
        <f t="shared" si="1"/>
        <v>177.36</v>
      </c>
      <c r="M14" s="65">
        <f t="shared" si="1"/>
        <v>128.57</v>
      </c>
      <c r="N14" s="65">
        <f t="shared" si="1"/>
        <v>27.37</v>
      </c>
      <c r="O14" s="65">
        <f t="shared" si="1"/>
        <v>25</v>
      </c>
      <c r="P14" s="65">
        <f t="shared" si="1"/>
        <v>40</v>
      </c>
      <c r="Q14" s="65">
        <f t="shared" si="1"/>
        <v>55</v>
      </c>
      <c r="R14" s="65">
        <f t="shared" si="1"/>
        <v>93</v>
      </c>
      <c r="S14" s="164">
        <f t="shared" si="1"/>
        <v>15.03</v>
      </c>
      <c r="T14" s="65">
        <f t="shared" si="1"/>
        <v>0</v>
      </c>
      <c r="U14" s="65">
        <f t="shared" si="1"/>
        <v>880.5899999999999</v>
      </c>
    </row>
    <row r="15" spans="3:21" ht="15">
      <c r="C15" s="87"/>
      <c r="D15" s="87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9">
        <f>SUM(E14:T14)-U14</f>
        <v>0</v>
      </c>
    </row>
    <row r="16" spans="3:21" ht="15.75" thickBot="1">
      <c r="C16" s="44"/>
      <c r="D16" s="44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</row>
    <row r="17" spans="2:21" ht="15.75" thickBot="1">
      <c r="B17" s="21" t="s">
        <v>196</v>
      </c>
      <c r="C17" s="21" t="s">
        <v>163</v>
      </c>
      <c r="E17" s="242" t="s">
        <v>171</v>
      </c>
      <c r="F17" s="243"/>
      <c r="G17" s="243"/>
      <c r="H17" s="243"/>
      <c r="I17" s="243"/>
      <c r="J17" s="243"/>
      <c r="K17" s="243"/>
      <c r="L17" s="243"/>
      <c r="M17" s="243"/>
      <c r="N17" s="243"/>
      <c r="O17" s="243"/>
      <c r="P17" s="243"/>
      <c r="Q17" s="243"/>
      <c r="R17" s="243"/>
      <c r="S17" s="243"/>
      <c r="T17" s="244"/>
      <c r="U17" s="78"/>
    </row>
    <row r="18" spans="3:21" ht="15.75" thickBot="1">
      <c r="C18" s="64" t="s">
        <v>5</v>
      </c>
      <c r="D18" s="64" t="s">
        <v>74</v>
      </c>
      <c r="E18" s="64">
        <v>2000</v>
      </c>
      <c r="F18" s="64">
        <v>2001</v>
      </c>
      <c r="G18" s="64">
        <v>2002</v>
      </c>
      <c r="H18" s="64">
        <v>2003</v>
      </c>
      <c r="I18" s="64">
        <v>2004</v>
      </c>
      <c r="J18" s="64">
        <v>2005</v>
      </c>
      <c r="K18" s="64">
        <v>2006</v>
      </c>
      <c r="L18" s="64">
        <v>2007</v>
      </c>
      <c r="M18" s="64">
        <v>2008</v>
      </c>
      <c r="N18" s="64">
        <v>2009</v>
      </c>
      <c r="O18" s="64">
        <v>2010</v>
      </c>
      <c r="P18" s="64">
        <v>2011</v>
      </c>
      <c r="Q18" s="64">
        <v>2012</v>
      </c>
      <c r="R18" s="64">
        <v>2013</v>
      </c>
      <c r="S18" s="64">
        <v>2014</v>
      </c>
      <c r="T18" s="64">
        <v>2015</v>
      </c>
      <c r="U18" s="64" t="s">
        <v>160</v>
      </c>
    </row>
    <row r="19" spans="3:21" ht="15.75" thickBot="1">
      <c r="C19" s="64" t="s">
        <v>113</v>
      </c>
      <c r="D19" s="64">
        <v>2</v>
      </c>
      <c r="E19" s="65">
        <v>0</v>
      </c>
      <c r="F19" s="65">
        <v>0</v>
      </c>
      <c r="G19" s="65">
        <v>0</v>
      </c>
      <c r="H19" s="65">
        <v>0</v>
      </c>
      <c r="I19" s="65">
        <v>0</v>
      </c>
      <c r="J19" s="65">
        <v>0</v>
      </c>
      <c r="K19" s="65">
        <v>0</v>
      </c>
      <c r="L19" s="65">
        <v>0</v>
      </c>
      <c r="M19" s="65">
        <v>163.46</v>
      </c>
      <c r="N19" s="65">
        <v>0</v>
      </c>
      <c r="O19" s="65">
        <v>0</v>
      </c>
      <c r="P19" s="65">
        <v>0</v>
      </c>
      <c r="Q19" s="65">
        <v>0</v>
      </c>
      <c r="R19" s="65">
        <v>0</v>
      </c>
      <c r="S19" s="65">
        <v>0</v>
      </c>
      <c r="T19" s="65">
        <v>0</v>
      </c>
      <c r="U19" s="65">
        <f t="shared" si="0"/>
        <v>163.46</v>
      </c>
    </row>
    <row r="20" spans="3:21" ht="15.75" thickBot="1">
      <c r="C20" s="64" t="s">
        <v>114</v>
      </c>
      <c r="D20" s="64">
        <v>2</v>
      </c>
      <c r="E20" s="65">
        <v>0</v>
      </c>
      <c r="F20" s="65">
        <v>0</v>
      </c>
      <c r="G20" s="65">
        <v>0</v>
      </c>
      <c r="H20" s="65">
        <v>0</v>
      </c>
      <c r="I20" s="65">
        <v>0</v>
      </c>
      <c r="J20" s="65">
        <v>0</v>
      </c>
      <c r="K20" s="65">
        <v>0</v>
      </c>
      <c r="L20" s="65">
        <v>0</v>
      </c>
      <c r="M20" s="65">
        <v>144.45000000000002</v>
      </c>
      <c r="N20" s="65">
        <v>0</v>
      </c>
      <c r="O20" s="65">
        <v>0</v>
      </c>
      <c r="P20" s="65">
        <v>0</v>
      </c>
      <c r="Q20" s="65">
        <v>0</v>
      </c>
      <c r="R20" s="65">
        <v>0</v>
      </c>
      <c r="S20" s="65">
        <v>0</v>
      </c>
      <c r="T20" s="65">
        <v>0</v>
      </c>
      <c r="U20" s="65">
        <f t="shared" si="0"/>
        <v>144.45000000000002</v>
      </c>
    </row>
    <row r="21" spans="3:21" ht="15.75" thickBot="1">
      <c r="C21" s="64" t="s">
        <v>115</v>
      </c>
      <c r="D21" s="64">
        <v>2</v>
      </c>
      <c r="E21" s="65">
        <v>0</v>
      </c>
      <c r="F21" s="65">
        <v>0</v>
      </c>
      <c r="G21" s="65">
        <v>0</v>
      </c>
      <c r="H21" s="65">
        <v>0</v>
      </c>
      <c r="I21" s="65">
        <v>0</v>
      </c>
      <c r="J21" s="65">
        <v>0</v>
      </c>
      <c r="K21" s="65">
        <v>0</v>
      </c>
      <c r="L21" s="65">
        <v>0</v>
      </c>
      <c r="M21" s="65">
        <v>109.83999999999999</v>
      </c>
      <c r="N21" s="65">
        <v>0</v>
      </c>
      <c r="O21" s="65">
        <v>0</v>
      </c>
      <c r="P21" s="65">
        <v>0</v>
      </c>
      <c r="Q21" s="65">
        <v>0</v>
      </c>
      <c r="R21" s="65">
        <v>0</v>
      </c>
      <c r="S21" s="65">
        <v>0</v>
      </c>
      <c r="T21" s="65">
        <v>0</v>
      </c>
      <c r="U21" s="65">
        <f t="shared" si="0"/>
        <v>109.83999999999999</v>
      </c>
    </row>
    <row r="22" spans="3:21" ht="15.75" thickBot="1">
      <c r="C22" s="64" t="s">
        <v>116</v>
      </c>
      <c r="D22" s="64">
        <v>2</v>
      </c>
      <c r="E22" s="65">
        <v>0</v>
      </c>
      <c r="F22" s="65">
        <v>0</v>
      </c>
      <c r="G22" s="65">
        <v>0</v>
      </c>
      <c r="H22" s="65">
        <v>0</v>
      </c>
      <c r="I22" s="65">
        <v>0</v>
      </c>
      <c r="J22" s="65">
        <v>0</v>
      </c>
      <c r="K22" s="65">
        <v>0</v>
      </c>
      <c r="L22" s="65">
        <v>0</v>
      </c>
      <c r="M22" s="65">
        <v>80.37</v>
      </c>
      <c r="N22" s="65">
        <v>33.32</v>
      </c>
      <c r="O22" s="65">
        <v>0</v>
      </c>
      <c r="P22" s="65">
        <v>0</v>
      </c>
      <c r="Q22" s="65">
        <v>0</v>
      </c>
      <c r="R22" s="65">
        <v>19.35</v>
      </c>
      <c r="S22" s="65">
        <v>0</v>
      </c>
      <c r="T22" s="65">
        <v>0</v>
      </c>
      <c r="U22" s="65">
        <f t="shared" si="0"/>
        <v>133.04</v>
      </c>
    </row>
    <row r="23" spans="3:21" ht="15.75" thickBot="1">
      <c r="C23" s="64" t="s">
        <v>117</v>
      </c>
      <c r="D23" s="64">
        <v>2</v>
      </c>
      <c r="E23" s="65">
        <v>0</v>
      </c>
      <c r="F23" s="65">
        <v>0</v>
      </c>
      <c r="G23" s="65">
        <v>0</v>
      </c>
      <c r="H23" s="65">
        <v>0</v>
      </c>
      <c r="I23" s="65">
        <v>0</v>
      </c>
      <c r="J23" s="65">
        <v>0</v>
      </c>
      <c r="K23" s="65">
        <v>0</v>
      </c>
      <c r="L23" s="65">
        <v>0</v>
      </c>
      <c r="M23" s="65">
        <v>73.02</v>
      </c>
      <c r="N23" s="65">
        <v>40.19</v>
      </c>
      <c r="O23" s="65">
        <v>68.75</v>
      </c>
      <c r="P23" s="65">
        <v>0</v>
      </c>
      <c r="Q23" s="65">
        <v>0</v>
      </c>
      <c r="R23" s="65">
        <v>0</v>
      </c>
      <c r="S23" s="65">
        <v>0</v>
      </c>
      <c r="T23" s="65">
        <v>1.68</v>
      </c>
      <c r="U23" s="65">
        <f t="shared" si="0"/>
        <v>183.64</v>
      </c>
    </row>
    <row r="24" spans="3:21" ht="15.75" thickBot="1">
      <c r="C24" s="64" t="s">
        <v>118</v>
      </c>
      <c r="D24" s="64">
        <v>2</v>
      </c>
      <c r="E24" s="65">
        <v>0</v>
      </c>
      <c r="F24" s="65">
        <v>0</v>
      </c>
      <c r="G24" s="65">
        <v>0</v>
      </c>
      <c r="H24" s="65">
        <v>0</v>
      </c>
      <c r="I24" s="65">
        <v>0</v>
      </c>
      <c r="J24" s="65">
        <v>0</v>
      </c>
      <c r="K24" s="65">
        <v>0</v>
      </c>
      <c r="L24" s="65">
        <v>0</v>
      </c>
      <c r="M24" s="65">
        <v>0</v>
      </c>
      <c r="N24" s="65">
        <v>161.35999999999999</v>
      </c>
      <c r="O24" s="65">
        <v>0</v>
      </c>
      <c r="P24" s="65">
        <v>0</v>
      </c>
      <c r="Q24" s="65">
        <v>0</v>
      </c>
      <c r="R24" s="65">
        <v>0</v>
      </c>
      <c r="S24" s="65">
        <v>0</v>
      </c>
      <c r="T24" s="65">
        <v>0</v>
      </c>
      <c r="U24" s="65">
        <f t="shared" si="0"/>
        <v>161.35999999999999</v>
      </c>
    </row>
    <row r="25" spans="3:21" ht="15.75" thickBot="1">
      <c r="C25" s="64" t="s">
        <v>119</v>
      </c>
      <c r="D25" s="64">
        <v>2</v>
      </c>
      <c r="E25" s="65">
        <v>0</v>
      </c>
      <c r="F25" s="65">
        <v>0</v>
      </c>
      <c r="G25" s="65">
        <v>0</v>
      </c>
      <c r="H25" s="65">
        <v>0</v>
      </c>
      <c r="I25" s="65">
        <v>0</v>
      </c>
      <c r="J25" s="65">
        <v>0</v>
      </c>
      <c r="K25" s="65">
        <v>0</v>
      </c>
      <c r="L25" s="65">
        <v>0</v>
      </c>
      <c r="M25" s="65">
        <v>0</v>
      </c>
      <c r="N25" s="65">
        <v>0</v>
      </c>
      <c r="O25" s="65">
        <v>37.129999999999995</v>
      </c>
      <c r="P25" s="65">
        <v>0</v>
      </c>
      <c r="Q25" s="65">
        <v>0</v>
      </c>
      <c r="R25" s="65">
        <v>0</v>
      </c>
      <c r="S25" s="65">
        <v>0</v>
      </c>
      <c r="T25" s="65">
        <v>44.510000000000005</v>
      </c>
      <c r="U25" s="65">
        <f t="shared" si="0"/>
        <v>81.64</v>
      </c>
    </row>
    <row r="26" spans="3:21" ht="15.75" thickBot="1">
      <c r="C26" s="64" t="s">
        <v>120</v>
      </c>
      <c r="D26" s="64">
        <v>2</v>
      </c>
      <c r="E26" s="65">
        <v>0</v>
      </c>
      <c r="F26" s="65">
        <v>0</v>
      </c>
      <c r="G26" s="65">
        <v>0</v>
      </c>
      <c r="H26" s="65">
        <v>0</v>
      </c>
      <c r="I26" s="65">
        <v>0</v>
      </c>
      <c r="J26" s="65">
        <v>0</v>
      </c>
      <c r="K26" s="65">
        <v>0</v>
      </c>
      <c r="L26" s="65">
        <v>0</v>
      </c>
      <c r="M26" s="65">
        <v>0</v>
      </c>
      <c r="N26" s="65">
        <v>0</v>
      </c>
      <c r="O26" s="65">
        <v>0</v>
      </c>
      <c r="P26" s="65">
        <v>0</v>
      </c>
      <c r="Q26" s="65">
        <v>19.89</v>
      </c>
      <c r="R26" s="65">
        <v>69.50999999999999</v>
      </c>
      <c r="S26" s="65">
        <v>14.17</v>
      </c>
      <c r="T26" s="65">
        <v>0</v>
      </c>
      <c r="U26" s="65">
        <f t="shared" si="0"/>
        <v>103.57</v>
      </c>
    </row>
    <row r="27" spans="3:21" ht="15.75" thickBot="1">
      <c r="C27" s="64" t="s">
        <v>121</v>
      </c>
      <c r="D27" s="64">
        <v>2</v>
      </c>
      <c r="E27" s="65">
        <v>0</v>
      </c>
      <c r="F27" s="65">
        <v>0</v>
      </c>
      <c r="G27" s="65">
        <v>0</v>
      </c>
      <c r="H27" s="65">
        <v>0</v>
      </c>
      <c r="I27" s="65">
        <v>0</v>
      </c>
      <c r="J27" s="65">
        <v>0</v>
      </c>
      <c r="K27" s="65">
        <v>0</v>
      </c>
      <c r="L27" s="65">
        <v>0</v>
      </c>
      <c r="M27" s="65">
        <v>0</v>
      </c>
      <c r="N27" s="65">
        <v>0</v>
      </c>
      <c r="O27" s="65">
        <v>64.62</v>
      </c>
      <c r="P27" s="65">
        <v>0</v>
      </c>
      <c r="Q27" s="65">
        <v>45.79</v>
      </c>
      <c r="R27" s="65">
        <v>31.41</v>
      </c>
      <c r="S27" s="65">
        <v>19.58</v>
      </c>
      <c r="T27" s="65">
        <v>0</v>
      </c>
      <c r="U27" s="65">
        <f t="shared" si="0"/>
        <v>161.39999999999998</v>
      </c>
    </row>
    <row r="28" spans="3:21" ht="15.75" thickBot="1">
      <c r="C28" s="64" t="s">
        <v>122</v>
      </c>
      <c r="D28" s="64">
        <v>2</v>
      </c>
      <c r="E28" s="65">
        <v>0</v>
      </c>
      <c r="F28" s="65">
        <v>0</v>
      </c>
      <c r="G28" s="65">
        <v>0</v>
      </c>
      <c r="H28" s="65">
        <v>0</v>
      </c>
      <c r="I28" s="65">
        <v>0</v>
      </c>
      <c r="J28" s="65">
        <v>0</v>
      </c>
      <c r="K28" s="65">
        <v>0</v>
      </c>
      <c r="L28" s="65">
        <v>0</v>
      </c>
      <c r="M28" s="65">
        <v>0</v>
      </c>
      <c r="N28" s="65">
        <v>0</v>
      </c>
      <c r="O28" s="65">
        <v>0</v>
      </c>
      <c r="P28" s="65">
        <v>0</v>
      </c>
      <c r="Q28" s="65">
        <v>92.9</v>
      </c>
      <c r="R28" s="65">
        <v>44.019999999999996</v>
      </c>
      <c r="S28" s="65">
        <v>0</v>
      </c>
      <c r="T28" s="65">
        <v>0</v>
      </c>
      <c r="U28" s="65">
        <f t="shared" si="0"/>
        <v>136.92000000000002</v>
      </c>
    </row>
    <row r="29" spans="3:21" ht="15.75" thickBot="1">
      <c r="C29" s="64" t="s">
        <v>123</v>
      </c>
      <c r="D29" s="64">
        <v>2</v>
      </c>
      <c r="E29" s="65">
        <v>0</v>
      </c>
      <c r="F29" s="65">
        <v>0</v>
      </c>
      <c r="G29" s="65">
        <v>0</v>
      </c>
      <c r="H29" s="65">
        <v>0</v>
      </c>
      <c r="I29" s="65">
        <v>0</v>
      </c>
      <c r="J29" s="65">
        <v>0</v>
      </c>
      <c r="K29" s="65">
        <v>0</v>
      </c>
      <c r="L29" s="65">
        <v>0</v>
      </c>
      <c r="M29" s="65">
        <v>0</v>
      </c>
      <c r="N29" s="65">
        <v>0</v>
      </c>
      <c r="O29" s="65">
        <v>0</v>
      </c>
      <c r="P29" s="65">
        <v>0</v>
      </c>
      <c r="Q29" s="65">
        <v>23.19</v>
      </c>
      <c r="R29" s="65">
        <v>133.57000000000002</v>
      </c>
      <c r="S29" s="65">
        <v>45.69</v>
      </c>
      <c r="T29" s="65">
        <v>26.74</v>
      </c>
      <c r="U29" s="65">
        <f t="shared" si="0"/>
        <v>229.19000000000003</v>
      </c>
    </row>
    <row r="30" spans="3:21" ht="15.75" thickBot="1">
      <c r="C30" s="64" t="s">
        <v>160</v>
      </c>
      <c r="D30" s="64"/>
      <c r="E30" s="65">
        <f>SUM(E19:E29)</f>
        <v>0</v>
      </c>
      <c r="F30" s="65">
        <f aca="true" t="shared" si="2" ref="F30:S30">SUM(F19:F29)</f>
        <v>0</v>
      </c>
      <c r="G30" s="65">
        <f t="shared" si="2"/>
        <v>0</v>
      </c>
      <c r="H30" s="65">
        <f t="shared" si="2"/>
        <v>0</v>
      </c>
      <c r="I30" s="65">
        <f t="shared" si="2"/>
        <v>0</v>
      </c>
      <c r="J30" s="65">
        <f t="shared" si="2"/>
        <v>0</v>
      </c>
      <c r="K30" s="65">
        <f t="shared" si="2"/>
        <v>0</v>
      </c>
      <c r="L30" s="65">
        <f t="shared" si="2"/>
        <v>0</v>
      </c>
      <c r="M30" s="93">
        <f t="shared" si="2"/>
        <v>571.14</v>
      </c>
      <c r="N30" s="65">
        <f t="shared" si="2"/>
        <v>234.86999999999998</v>
      </c>
      <c r="O30" s="65">
        <f t="shared" si="2"/>
        <v>170.5</v>
      </c>
      <c r="P30" s="65">
        <f t="shared" si="2"/>
        <v>0</v>
      </c>
      <c r="Q30" s="65">
        <f t="shared" si="2"/>
        <v>181.77</v>
      </c>
      <c r="R30" s="65">
        <f t="shared" si="2"/>
        <v>297.86</v>
      </c>
      <c r="S30" s="65">
        <f t="shared" si="2"/>
        <v>79.44</v>
      </c>
      <c r="T30" s="164">
        <f>SUM(T19:T29)</f>
        <v>72.93</v>
      </c>
      <c r="U30" s="65">
        <f>SUM(U18:U29)</f>
        <v>1608.5100000000002</v>
      </c>
    </row>
    <row r="31" spans="3:21" ht="15.75" thickBot="1">
      <c r="C31" s="87"/>
      <c r="D31" s="87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9">
        <f>SUM(E30:T30)-U30</f>
        <v>0</v>
      </c>
    </row>
    <row r="32" spans="3:21" ht="15.75" thickBot="1">
      <c r="C32" s="44"/>
      <c r="D32" s="44"/>
      <c r="E32" s="242" t="s">
        <v>171</v>
      </c>
      <c r="F32" s="243"/>
      <c r="G32" s="243"/>
      <c r="H32" s="243"/>
      <c r="I32" s="243"/>
      <c r="J32" s="243"/>
      <c r="K32" s="243"/>
      <c r="L32" s="243"/>
      <c r="M32" s="243"/>
      <c r="N32" s="243"/>
      <c r="O32" s="243"/>
      <c r="P32" s="243"/>
      <c r="Q32" s="243"/>
      <c r="R32" s="243"/>
      <c r="S32" s="243"/>
      <c r="T32" s="244"/>
      <c r="U32" s="78"/>
    </row>
    <row r="33" spans="2:21" ht="15.75" thickBot="1">
      <c r="B33" s="21" t="s">
        <v>194</v>
      </c>
      <c r="C33" s="44" t="s">
        <v>164</v>
      </c>
      <c r="D33" s="44"/>
      <c r="E33" s="69">
        <v>2000</v>
      </c>
      <c r="F33" s="69">
        <v>2001</v>
      </c>
      <c r="G33" s="69">
        <v>2002</v>
      </c>
      <c r="H33" s="69">
        <v>2003</v>
      </c>
      <c r="I33" s="69">
        <v>2004</v>
      </c>
      <c r="J33" s="69">
        <v>2005</v>
      </c>
      <c r="K33" s="69">
        <v>2006</v>
      </c>
      <c r="L33" s="69">
        <v>2007</v>
      </c>
      <c r="M33" s="69">
        <v>2008</v>
      </c>
      <c r="N33" s="69">
        <v>2009</v>
      </c>
      <c r="O33" s="69">
        <v>2010</v>
      </c>
      <c r="P33" s="69">
        <v>2011</v>
      </c>
      <c r="Q33" s="69">
        <v>2012</v>
      </c>
      <c r="R33" s="69">
        <v>2013</v>
      </c>
      <c r="S33" s="69">
        <v>2014</v>
      </c>
      <c r="T33" s="69">
        <v>2015</v>
      </c>
      <c r="U33" s="69" t="s">
        <v>160</v>
      </c>
    </row>
    <row r="34" spans="3:21" ht="15.75" thickBot="1">
      <c r="C34" s="64" t="s">
        <v>124</v>
      </c>
      <c r="D34" s="64">
        <v>3</v>
      </c>
      <c r="E34" s="65">
        <v>0</v>
      </c>
      <c r="F34" s="65">
        <v>0</v>
      </c>
      <c r="G34" s="65">
        <v>0</v>
      </c>
      <c r="H34" s="65">
        <v>0</v>
      </c>
      <c r="I34" s="65">
        <v>0</v>
      </c>
      <c r="J34" s="65">
        <v>52.5</v>
      </c>
      <c r="K34" s="65">
        <v>0</v>
      </c>
      <c r="L34" s="65">
        <v>26</v>
      </c>
      <c r="M34" s="65">
        <v>8.8</v>
      </c>
      <c r="N34" s="65">
        <v>0</v>
      </c>
      <c r="O34" s="65">
        <v>0</v>
      </c>
      <c r="P34" s="65">
        <v>0</v>
      </c>
      <c r="Q34" s="65">
        <v>0</v>
      </c>
      <c r="R34" s="65">
        <v>0</v>
      </c>
      <c r="S34" s="65">
        <v>0</v>
      </c>
      <c r="T34" s="65">
        <v>0</v>
      </c>
      <c r="U34" s="65">
        <f t="shared" si="0"/>
        <v>87.3</v>
      </c>
    </row>
    <row r="35" spans="3:21" ht="15.75" thickBot="1">
      <c r="C35" s="64" t="s">
        <v>125</v>
      </c>
      <c r="D35" s="64">
        <v>3</v>
      </c>
      <c r="E35" s="65">
        <v>0</v>
      </c>
      <c r="F35" s="65">
        <v>0</v>
      </c>
      <c r="G35" s="65">
        <v>0</v>
      </c>
      <c r="H35" s="65">
        <v>0</v>
      </c>
      <c r="I35" s="65">
        <v>0</v>
      </c>
      <c r="J35" s="65">
        <v>145.33</v>
      </c>
      <c r="K35" s="65">
        <v>0</v>
      </c>
      <c r="L35" s="65">
        <v>0</v>
      </c>
      <c r="M35" s="65">
        <v>0</v>
      </c>
      <c r="N35" s="65">
        <v>0</v>
      </c>
      <c r="O35" s="65">
        <v>0</v>
      </c>
      <c r="P35" s="65">
        <v>0</v>
      </c>
      <c r="Q35" s="65">
        <v>0</v>
      </c>
      <c r="R35" s="65">
        <v>0</v>
      </c>
      <c r="S35" s="65">
        <v>0</v>
      </c>
      <c r="T35" s="65">
        <v>0</v>
      </c>
      <c r="U35" s="65">
        <f t="shared" si="0"/>
        <v>145.33</v>
      </c>
    </row>
    <row r="36" spans="3:21" ht="15.75" thickBot="1">
      <c r="C36" s="64" t="s">
        <v>126</v>
      </c>
      <c r="D36" s="64">
        <v>3</v>
      </c>
      <c r="E36" s="65">
        <v>0</v>
      </c>
      <c r="F36" s="65">
        <v>0</v>
      </c>
      <c r="G36" s="65">
        <v>0</v>
      </c>
      <c r="H36" s="65">
        <v>0</v>
      </c>
      <c r="I36" s="65">
        <v>0</v>
      </c>
      <c r="J36" s="65">
        <v>0</v>
      </c>
      <c r="K36" s="65">
        <v>45.28</v>
      </c>
      <c r="L36" s="65">
        <v>58.040000000000006</v>
      </c>
      <c r="M36" s="65">
        <v>0</v>
      </c>
      <c r="N36" s="65">
        <v>0</v>
      </c>
      <c r="O36" s="65">
        <v>0</v>
      </c>
      <c r="P36" s="65">
        <v>0</v>
      </c>
      <c r="Q36" s="65">
        <v>0</v>
      </c>
      <c r="R36" s="65">
        <v>0</v>
      </c>
      <c r="S36" s="65">
        <v>0</v>
      </c>
      <c r="T36" s="65">
        <v>0</v>
      </c>
      <c r="U36" s="65">
        <f t="shared" si="0"/>
        <v>103.32000000000001</v>
      </c>
    </row>
    <row r="37" spans="3:21" ht="15.75" thickBot="1">
      <c r="C37" s="64" t="s">
        <v>127</v>
      </c>
      <c r="D37" s="64">
        <v>3</v>
      </c>
      <c r="E37" s="65">
        <v>0</v>
      </c>
      <c r="F37" s="65">
        <v>0</v>
      </c>
      <c r="G37" s="65">
        <v>0</v>
      </c>
      <c r="H37" s="65">
        <v>0</v>
      </c>
      <c r="I37" s="65">
        <v>0</v>
      </c>
      <c r="J37" s="65">
        <v>0</v>
      </c>
      <c r="K37" s="65">
        <v>125.97</v>
      </c>
      <c r="L37" s="65">
        <v>0</v>
      </c>
      <c r="M37" s="65">
        <v>0</v>
      </c>
      <c r="N37" s="65">
        <v>0</v>
      </c>
      <c r="O37" s="65">
        <v>0</v>
      </c>
      <c r="P37" s="65">
        <v>0</v>
      </c>
      <c r="Q37" s="65">
        <v>0</v>
      </c>
      <c r="R37" s="65">
        <v>0</v>
      </c>
      <c r="S37" s="65">
        <v>0</v>
      </c>
      <c r="T37" s="65">
        <v>0</v>
      </c>
      <c r="U37" s="65">
        <f t="shared" si="0"/>
        <v>125.97</v>
      </c>
    </row>
    <row r="38" spans="3:21" ht="15.75" thickBot="1">
      <c r="C38" s="64" t="s">
        <v>128</v>
      </c>
      <c r="D38" s="64">
        <v>3</v>
      </c>
      <c r="E38" s="65">
        <v>0</v>
      </c>
      <c r="F38" s="65">
        <v>0</v>
      </c>
      <c r="G38" s="65">
        <v>0</v>
      </c>
      <c r="H38" s="65">
        <v>0</v>
      </c>
      <c r="I38" s="65">
        <v>0</v>
      </c>
      <c r="J38" s="65">
        <v>0</v>
      </c>
      <c r="K38" s="65">
        <v>0</v>
      </c>
      <c r="L38" s="65">
        <v>0</v>
      </c>
      <c r="M38" s="65">
        <v>0</v>
      </c>
      <c r="N38" s="65">
        <v>17.49</v>
      </c>
      <c r="O38" s="65">
        <v>42.31</v>
      </c>
      <c r="P38" s="65">
        <v>32.36</v>
      </c>
      <c r="Q38" s="65">
        <v>10.93</v>
      </c>
      <c r="R38" s="65">
        <v>0</v>
      </c>
      <c r="S38" s="65">
        <v>0</v>
      </c>
      <c r="T38" s="65">
        <v>0</v>
      </c>
      <c r="U38" s="65">
        <f t="shared" si="0"/>
        <v>103.09</v>
      </c>
    </row>
    <row r="39" spans="3:21" ht="15.75" thickBot="1">
      <c r="C39" s="64" t="s">
        <v>129</v>
      </c>
      <c r="D39" s="64">
        <v>3</v>
      </c>
      <c r="E39" s="65">
        <v>0</v>
      </c>
      <c r="F39" s="65">
        <v>0</v>
      </c>
      <c r="G39" s="65">
        <v>0</v>
      </c>
      <c r="H39" s="65">
        <v>0</v>
      </c>
      <c r="I39" s="65">
        <v>0</v>
      </c>
      <c r="J39" s="65">
        <v>0</v>
      </c>
      <c r="K39" s="65">
        <v>0</v>
      </c>
      <c r="L39" s="65">
        <v>0</v>
      </c>
      <c r="M39" s="65">
        <v>86.06</v>
      </c>
      <c r="N39" s="65">
        <v>29.479999999999997</v>
      </c>
      <c r="O39" s="65">
        <v>0</v>
      </c>
      <c r="P39" s="65">
        <v>0</v>
      </c>
      <c r="Q39" s="65">
        <v>0</v>
      </c>
      <c r="R39" s="65">
        <v>0</v>
      </c>
      <c r="S39" s="65">
        <v>0</v>
      </c>
      <c r="T39" s="65">
        <v>0</v>
      </c>
      <c r="U39" s="65">
        <f t="shared" si="0"/>
        <v>115.53999999999999</v>
      </c>
    </row>
    <row r="40" spans="3:21" ht="15.75" thickBot="1">
      <c r="C40" s="64" t="s">
        <v>160</v>
      </c>
      <c r="D40" s="64"/>
      <c r="E40" s="65">
        <f>SUM(E34:E39)</f>
        <v>0</v>
      </c>
      <c r="F40" s="65">
        <f aca="true" t="shared" si="3" ref="F40:U40">SUM(F34:F39)</f>
        <v>0</v>
      </c>
      <c r="G40" s="65">
        <f t="shared" si="3"/>
        <v>0</v>
      </c>
      <c r="H40" s="65">
        <f t="shared" si="3"/>
        <v>0</v>
      </c>
      <c r="I40" s="65">
        <f t="shared" si="3"/>
        <v>0</v>
      </c>
      <c r="J40" s="93">
        <f t="shared" si="3"/>
        <v>197.83</v>
      </c>
      <c r="K40" s="65">
        <f t="shared" si="3"/>
        <v>171.25</v>
      </c>
      <c r="L40" s="65">
        <f t="shared" si="3"/>
        <v>84.04</v>
      </c>
      <c r="M40" s="65">
        <f t="shared" si="3"/>
        <v>94.86</v>
      </c>
      <c r="N40" s="65">
        <f t="shared" si="3"/>
        <v>46.97</v>
      </c>
      <c r="O40" s="65">
        <f t="shared" si="3"/>
        <v>42.31</v>
      </c>
      <c r="P40" s="65">
        <f t="shared" si="3"/>
        <v>32.36</v>
      </c>
      <c r="Q40" s="164">
        <f t="shared" si="3"/>
        <v>10.93</v>
      </c>
      <c r="R40" s="65">
        <f t="shared" si="3"/>
        <v>0</v>
      </c>
      <c r="S40" s="65">
        <f t="shared" si="3"/>
        <v>0</v>
      </c>
      <c r="T40" s="65">
        <f t="shared" si="3"/>
        <v>0</v>
      </c>
      <c r="U40" s="65">
        <f t="shared" si="3"/>
        <v>680.55</v>
      </c>
    </row>
    <row r="41" spans="3:21" ht="15.75" thickBot="1">
      <c r="C41" s="87"/>
      <c r="D41" s="87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9">
        <f>SUM(E40:T40)-U40</f>
        <v>0</v>
      </c>
    </row>
    <row r="42" spans="3:21" ht="15.75" thickBot="1">
      <c r="C42" s="44"/>
      <c r="D42" s="44"/>
      <c r="E42" s="242" t="s">
        <v>171</v>
      </c>
      <c r="F42" s="243"/>
      <c r="G42" s="243"/>
      <c r="H42" s="243"/>
      <c r="I42" s="243"/>
      <c r="J42" s="243"/>
      <c r="K42" s="243"/>
      <c r="L42" s="243"/>
      <c r="M42" s="243"/>
      <c r="N42" s="243"/>
      <c r="O42" s="243"/>
      <c r="P42" s="243"/>
      <c r="Q42" s="243"/>
      <c r="R42" s="243"/>
      <c r="S42" s="243"/>
      <c r="T42" s="244"/>
      <c r="U42" s="78"/>
    </row>
    <row r="43" spans="2:21" ht="15.75" thickBot="1">
      <c r="B43" s="21" t="s">
        <v>195</v>
      </c>
      <c r="C43" s="44" t="s">
        <v>165</v>
      </c>
      <c r="D43" s="44"/>
      <c r="E43" s="69">
        <v>2000</v>
      </c>
      <c r="F43" s="69">
        <v>2001</v>
      </c>
      <c r="G43" s="69">
        <v>2002</v>
      </c>
      <c r="H43" s="69">
        <v>2003</v>
      </c>
      <c r="I43" s="69">
        <v>2004</v>
      </c>
      <c r="J43" s="69">
        <v>2005</v>
      </c>
      <c r="K43" s="69">
        <v>2006</v>
      </c>
      <c r="L43" s="69">
        <v>2007</v>
      </c>
      <c r="M43" s="69">
        <v>2008</v>
      </c>
      <c r="N43" s="69">
        <v>2009</v>
      </c>
      <c r="O43" s="69">
        <v>2010</v>
      </c>
      <c r="P43" s="69">
        <v>2011</v>
      </c>
      <c r="Q43" s="69">
        <v>2012</v>
      </c>
      <c r="R43" s="69">
        <v>2013</v>
      </c>
      <c r="S43" s="69">
        <v>2014</v>
      </c>
      <c r="T43" s="69">
        <v>2015</v>
      </c>
      <c r="U43" s="69" t="s">
        <v>160</v>
      </c>
    </row>
    <row r="44" spans="3:21" ht="15.75" thickBot="1">
      <c r="C44" s="64" t="s">
        <v>130</v>
      </c>
      <c r="D44" s="64">
        <v>4</v>
      </c>
      <c r="E44" s="65">
        <v>0</v>
      </c>
      <c r="F44" s="65">
        <v>0</v>
      </c>
      <c r="G44" s="65">
        <v>0</v>
      </c>
      <c r="H44" s="65">
        <v>0</v>
      </c>
      <c r="I44" s="65">
        <v>0</v>
      </c>
      <c r="J44" s="65">
        <v>0</v>
      </c>
      <c r="K44" s="65">
        <v>142.09</v>
      </c>
      <c r="L44" s="65">
        <v>0</v>
      </c>
      <c r="M44" s="65">
        <v>0</v>
      </c>
      <c r="N44" s="65">
        <v>0</v>
      </c>
      <c r="O44" s="65">
        <v>0</v>
      </c>
      <c r="P44" s="65">
        <v>0</v>
      </c>
      <c r="Q44" s="65">
        <v>0</v>
      </c>
      <c r="R44" s="65">
        <v>0</v>
      </c>
      <c r="S44" s="65">
        <v>0</v>
      </c>
      <c r="T44" s="65">
        <v>0</v>
      </c>
      <c r="U44" s="65">
        <f t="shared" si="0"/>
        <v>142.09</v>
      </c>
    </row>
    <row r="45" spans="3:21" ht="15.75" thickBot="1">
      <c r="C45" s="64" t="s">
        <v>131</v>
      </c>
      <c r="D45" s="64">
        <v>4</v>
      </c>
      <c r="E45" s="65">
        <v>0</v>
      </c>
      <c r="F45" s="65">
        <v>0</v>
      </c>
      <c r="G45" s="65">
        <v>0</v>
      </c>
      <c r="H45" s="65">
        <v>0</v>
      </c>
      <c r="I45" s="65">
        <v>37.18000000000001</v>
      </c>
      <c r="J45" s="65">
        <v>26.41</v>
      </c>
      <c r="K45" s="65">
        <v>30.11</v>
      </c>
      <c r="L45" s="65">
        <v>43.52</v>
      </c>
      <c r="M45" s="65">
        <v>0</v>
      </c>
      <c r="N45" s="65">
        <v>0</v>
      </c>
      <c r="O45" s="65">
        <v>0</v>
      </c>
      <c r="P45" s="65">
        <v>0</v>
      </c>
      <c r="Q45" s="65">
        <v>0</v>
      </c>
      <c r="R45" s="65">
        <v>0</v>
      </c>
      <c r="S45" s="65">
        <v>0</v>
      </c>
      <c r="T45" s="65">
        <v>0</v>
      </c>
      <c r="U45" s="65">
        <f t="shared" si="0"/>
        <v>137.22</v>
      </c>
    </row>
    <row r="46" spans="3:21" ht="15.75" thickBot="1">
      <c r="C46" s="64" t="s">
        <v>132</v>
      </c>
      <c r="D46" s="64">
        <v>4</v>
      </c>
      <c r="E46" s="65">
        <v>0</v>
      </c>
      <c r="F46" s="65">
        <v>0</v>
      </c>
      <c r="G46" s="65">
        <v>0</v>
      </c>
      <c r="H46" s="65">
        <v>0</v>
      </c>
      <c r="I46" s="65">
        <v>62</v>
      </c>
      <c r="J46" s="65">
        <v>22.48</v>
      </c>
      <c r="K46" s="65">
        <v>84.08</v>
      </c>
      <c r="L46" s="65">
        <v>0</v>
      </c>
      <c r="M46" s="65">
        <v>0</v>
      </c>
      <c r="N46" s="65">
        <v>0</v>
      </c>
      <c r="O46" s="65">
        <v>0</v>
      </c>
      <c r="P46" s="65">
        <v>0</v>
      </c>
      <c r="Q46" s="65">
        <v>0</v>
      </c>
      <c r="R46" s="65">
        <v>0</v>
      </c>
      <c r="S46" s="65">
        <v>0</v>
      </c>
      <c r="T46" s="65">
        <v>0</v>
      </c>
      <c r="U46" s="65">
        <f t="shared" si="0"/>
        <v>168.56</v>
      </c>
    </row>
    <row r="47" spans="3:21" ht="15.75" thickBot="1">
      <c r="C47" s="64" t="s">
        <v>133</v>
      </c>
      <c r="D47" s="64">
        <v>4</v>
      </c>
      <c r="E47" s="65">
        <v>0</v>
      </c>
      <c r="F47" s="65">
        <v>0</v>
      </c>
      <c r="G47" s="65">
        <v>0</v>
      </c>
      <c r="H47" s="65">
        <v>0</v>
      </c>
      <c r="I47" s="65">
        <v>0</v>
      </c>
      <c r="J47" s="65">
        <v>0</v>
      </c>
      <c r="K47" s="65">
        <v>78.28</v>
      </c>
      <c r="L47" s="65">
        <v>23.17</v>
      </c>
      <c r="M47" s="65">
        <v>0</v>
      </c>
      <c r="N47" s="65">
        <v>21.36</v>
      </c>
      <c r="O47" s="65">
        <v>0</v>
      </c>
      <c r="P47" s="65">
        <v>0</v>
      </c>
      <c r="Q47" s="65">
        <v>0</v>
      </c>
      <c r="R47" s="65">
        <v>0</v>
      </c>
      <c r="S47" s="65">
        <v>0</v>
      </c>
      <c r="T47" s="65">
        <v>0</v>
      </c>
      <c r="U47" s="65">
        <f t="shared" si="0"/>
        <v>122.81</v>
      </c>
    </row>
    <row r="48" spans="3:21" ht="15.75" thickBot="1">
      <c r="C48" s="64" t="s">
        <v>134</v>
      </c>
      <c r="D48" s="64">
        <v>4</v>
      </c>
      <c r="E48" s="65">
        <v>0</v>
      </c>
      <c r="F48" s="65">
        <v>0</v>
      </c>
      <c r="G48" s="65">
        <v>0</v>
      </c>
      <c r="H48" s="65">
        <v>0</v>
      </c>
      <c r="I48" s="65">
        <v>0</v>
      </c>
      <c r="J48" s="65">
        <v>0</v>
      </c>
      <c r="K48" s="65">
        <v>0</v>
      </c>
      <c r="L48" s="65">
        <v>0</v>
      </c>
      <c r="M48" s="65">
        <v>0</v>
      </c>
      <c r="N48" s="65">
        <v>0</v>
      </c>
      <c r="O48" s="65">
        <v>87.2</v>
      </c>
      <c r="P48" s="65">
        <v>0</v>
      </c>
      <c r="Q48" s="65">
        <v>0</v>
      </c>
      <c r="R48" s="65">
        <v>0</v>
      </c>
      <c r="S48" s="65">
        <v>0</v>
      </c>
      <c r="T48" s="65">
        <v>0</v>
      </c>
      <c r="U48" s="65">
        <f t="shared" si="0"/>
        <v>87.2</v>
      </c>
    </row>
    <row r="49" spans="3:21" ht="15.75" thickBot="1">
      <c r="C49" s="64" t="s">
        <v>135</v>
      </c>
      <c r="D49" s="64">
        <v>4</v>
      </c>
      <c r="E49" s="65">
        <v>20.3</v>
      </c>
      <c r="F49" s="65">
        <v>0</v>
      </c>
      <c r="G49" s="65">
        <v>4.25</v>
      </c>
      <c r="H49" s="65">
        <v>59.3</v>
      </c>
      <c r="I49" s="65">
        <v>59.1</v>
      </c>
      <c r="J49" s="65">
        <v>0</v>
      </c>
      <c r="K49" s="65">
        <v>0</v>
      </c>
      <c r="L49" s="65">
        <v>0</v>
      </c>
      <c r="M49" s="65">
        <v>0</v>
      </c>
      <c r="N49" s="65">
        <v>0</v>
      </c>
      <c r="O49" s="65">
        <v>15</v>
      </c>
      <c r="P49" s="65">
        <v>0</v>
      </c>
      <c r="Q49" s="65">
        <v>0</v>
      </c>
      <c r="R49" s="65">
        <v>0</v>
      </c>
      <c r="S49" s="65">
        <v>0</v>
      </c>
      <c r="T49" s="65">
        <v>0</v>
      </c>
      <c r="U49" s="65">
        <f t="shared" si="0"/>
        <v>157.95</v>
      </c>
    </row>
    <row r="50" spans="3:21" ht="15.75" thickBot="1">
      <c r="C50" s="64" t="s">
        <v>136</v>
      </c>
      <c r="D50" s="64">
        <v>4</v>
      </c>
      <c r="E50" s="65">
        <v>28.23</v>
      </c>
      <c r="F50" s="65">
        <v>0</v>
      </c>
      <c r="G50" s="65">
        <v>6.6</v>
      </c>
      <c r="H50" s="65">
        <v>0</v>
      </c>
      <c r="I50" s="65">
        <v>13.56</v>
      </c>
      <c r="J50" s="65">
        <v>37.56</v>
      </c>
      <c r="K50" s="65">
        <v>0</v>
      </c>
      <c r="L50" s="65">
        <v>0</v>
      </c>
      <c r="M50" s="65">
        <v>0</v>
      </c>
      <c r="N50" s="65">
        <v>0</v>
      </c>
      <c r="O50" s="65">
        <v>72.72</v>
      </c>
      <c r="P50" s="65">
        <v>0</v>
      </c>
      <c r="Q50" s="65">
        <v>0</v>
      </c>
      <c r="R50" s="65">
        <v>0</v>
      </c>
      <c r="S50" s="65">
        <v>0</v>
      </c>
      <c r="T50" s="65">
        <v>0</v>
      </c>
      <c r="U50" s="65">
        <f t="shared" si="0"/>
        <v>158.67000000000002</v>
      </c>
    </row>
    <row r="51" spans="3:21" ht="15.75" thickBot="1">
      <c r="C51" s="64" t="s">
        <v>137</v>
      </c>
      <c r="D51" s="64">
        <v>4</v>
      </c>
      <c r="E51" s="65">
        <v>0</v>
      </c>
      <c r="F51" s="65">
        <v>0</v>
      </c>
      <c r="G51" s="65">
        <v>51.96</v>
      </c>
      <c r="H51" s="65">
        <v>22.1</v>
      </c>
      <c r="I51" s="65">
        <v>0</v>
      </c>
      <c r="J51" s="65">
        <v>33.15</v>
      </c>
      <c r="K51" s="65">
        <v>0</v>
      </c>
      <c r="L51" s="65">
        <v>22.4</v>
      </c>
      <c r="M51" s="65">
        <v>0</v>
      </c>
      <c r="N51" s="65">
        <v>0</v>
      </c>
      <c r="O51" s="65">
        <v>0</v>
      </c>
      <c r="P51" s="65">
        <v>0</v>
      </c>
      <c r="Q51" s="65">
        <v>0</v>
      </c>
      <c r="R51" s="65">
        <v>0</v>
      </c>
      <c r="S51" s="65">
        <v>0</v>
      </c>
      <c r="T51" s="65">
        <v>0</v>
      </c>
      <c r="U51" s="65">
        <f t="shared" si="0"/>
        <v>129.61</v>
      </c>
    </row>
    <row r="52" spans="3:21" ht="15.75" thickBot="1">
      <c r="C52" s="64" t="s">
        <v>138</v>
      </c>
      <c r="D52" s="64">
        <v>4</v>
      </c>
      <c r="E52" s="65">
        <v>0</v>
      </c>
      <c r="F52" s="65">
        <v>72.14</v>
      </c>
      <c r="G52" s="65">
        <v>0</v>
      </c>
      <c r="H52" s="65">
        <v>0</v>
      </c>
      <c r="I52" s="65">
        <v>92.35</v>
      </c>
      <c r="J52" s="65">
        <v>0</v>
      </c>
      <c r="K52" s="65">
        <v>0</v>
      </c>
      <c r="L52" s="65">
        <v>0</v>
      </c>
      <c r="M52" s="65">
        <v>0</v>
      </c>
      <c r="N52" s="65">
        <v>0</v>
      </c>
      <c r="O52" s="65">
        <v>0</v>
      </c>
      <c r="P52" s="65">
        <v>0</v>
      </c>
      <c r="Q52" s="65">
        <v>0</v>
      </c>
      <c r="R52" s="65">
        <v>0</v>
      </c>
      <c r="S52" s="65">
        <v>0</v>
      </c>
      <c r="T52" s="65">
        <v>0</v>
      </c>
      <c r="U52" s="65">
        <f t="shared" si="0"/>
        <v>164.49</v>
      </c>
    </row>
    <row r="53" spans="3:21" ht="15.75" thickBot="1">
      <c r="C53" s="64" t="s">
        <v>139</v>
      </c>
      <c r="D53" s="64">
        <v>4</v>
      </c>
      <c r="E53" s="65">
        <v>0</v>
      </c>
      <c r="F53" s="65">
        <v>0</v>
      </c>
      <c r="G53" s="65">
        <v>0</v>
      </c>
      <c r="H53" s="65">
        <v>0</v>
      </c>
      <c r="I53" s="65">
        <v>19.52</v>
      </c>
      <c r="J53" s="65">
        <v>45.94</v>
      </c>
      <c r="K53" s="65">
        <v>0</v>
      </c>
      <c r="L53" s="65">
        <v>0</v>
      </c>
      <c r="M53" s="65">
        <v>18.35</v>
      </c>
      <c r="N53" s="65">
        <v>0</v>
      </c>
      <c r="O53" s="65">
        <v>8.16</v>
      </c>
      <c r="P53" s="65">
        <v>27.61</v>
      </c>
      <c r="Q53" s="65">
        <v>0</v>
      </c>
      <c r="R53" s="65">
        <v>0</v>
      </c>
      <c r="S53" s="65">
        <v>0</v>
      </c>
      <c r="T53" s="65">
        <v>0</v>
      </c>
      <c r="U53" s="65">
        <f t="shared" si="0"/>
        <v>119.58</v>
      </c>
    </row>
    <row r="54" spans="3:21" ht="15.75" thickBot="1">
      <c r="C54" s="64" t="s">
        <v>140</v>
      </c>
      <c r="D54" s="64">
        <v>4</v>
      </c>
      <c r="E54" s="65">
        <v>0</v>
      </c>
      <c r="F54" s="65">
        <v>0</v>
      </c>
      <c r="G54" s="65">
        <v>0</v>
      </c>
      <c r="H54" s="65">
        <v>0</v>
      </c>
      <c r="I54" s="65">
        <v>0</v>
      </c>
      <c r="J54" s="65">
        <v>0</v>
      </c>
      <c r="K54" s="65">
        <v>0</v>
      </c>
      <c r="L54" s="65">
        <v>55.81</v>
      </c>
      <c r="M54" s="65">
        <v>14.760000000000002</v>
      </c>
      <c r="N54" s="65">
        <v>0</v>
      </c>
      <c r="O54" s="65">
        <v>0</v>
      </c>
      <c r="P54" s="65">
        <v>0</v>
      </c>
      <c r="Q54" s="65">
        <v>0</v>
      </c>
      <c r="R54" s="65">
        <v>0</v>
      </c>
      <c r="S54" s="65">
        <v>0</v>
      </c>
      <c r="T54" s="65">
        <v>0</v>
      </c>
      <c r="U54" s="65">
        <f t="shared" si="0"/>
        <v>70.57000000000001</v>
      </c>
    </row>
    <row r="55" spans="3:21" ht="15.75" thickBot="1">
      <c r="C55" s="64" t="s">
        <v>141</v>
      </c>
      <c r="D55" s="64">
        <v>4</v>
      </c>
      <c r="E55" s="65">
        <v>0</v>
      </c>
      <c r="F55" s="65">
        <v>0</v>
      </c>
      <c r="G55" s="65">
        <v>0</v>
      </c>
      <c r="H55" s="65">
        <v>0</v>
      </c>
      <c r="I55" s="65">
        <v>0</v>
      </c>
      <c r="J55" s="65">
        <v>0</v>
      </c>
      <c r="K55" s="65">
        <v>0</v>
      </c>
      <c r="L55" s="65">
        <v>10.72</v>
      </c>
      <c r="M55" s="65">
        <v>55.39</v>
      </c>
      <c r="N55" s="65">
        <v>0</v>
      </c>
      <c r="O55" s="65">
        <v>0</v>
      </c>
      <c r="P55" s="65">
        <v>0</v>
      </c>
      <c r="Q55" s="65">
        <v>57.959999999999994</v>
      </c>
      <c r="R55" s="65">
        <v>0</v>
      </c>
      <c r="S55" s="65">
        <v>0</v>
      </c>
      <c r="T55" s="65">
        <v>0</v>
      </c>
      <c r="U55" s="65">
        <f t="shared" si="0"/>
        <v>124.07</v>
      </c>
    </row>
    <row r="56" spans="3:21" ht="15.75" thickBot="1">
      <c r="C56" s="64" t="s">
        <v>142</v>
      </c>
      <c r="D56" s="64">
        <v>4</v>
      </c>
      <c r="E56" s="65">
        <v>0</v>
      </c>
      <c r="F56" s="65">
        <v>0</v>
      </c>
      <c r="G56" s="65">
        <v>0</v>
      </c>
      <c r="H56" s="65">
        <v>57.39</v>
      </c>
      <c r="I56" s="65">
        <v>67.39</v>
      </c>
      <c r="J56" s="65">
        <v>0</v>
      </c>
      <c r="K56" s="65">
        <v>49.69</v>
      </c>
      <c r="L56" s="65">
        <v>93.64999999999999</v>
      </c>
      <c r="M56" s="65">
        <v>66.19999999999999</v>
      </c>
      <c r="N56" s="65">
        <v>0</v>
      </c>
      <c r="O56" s="65">
        <v>0</v>
      </c>
      <c r="P56" s="65">
        <v>0</v>
      </c>
      <c r="Q56" s="65">
        <v>0</v>
      </c>
      <c r="R56" s="65">
        <v>0</v>
      </c>
      <c r="S56" s="65">
        <v>0</v>
      </c>
      <c r="T56" s="65">
        <v>0</v>
      </c>
      <c r="U56" s="65">
        <f t="shared" si="0"/>
        <v>334.32</v>
      </c>
    </row>
    <row r="57" spans="3:21" ht="15.75" thickBot="1">
      <c r="C57" s="64" t="s">
        <v>143</v>
      </c>
      <c r="D57" s="64">
        <v>4</v>
      </c>
      <c r="E57" s="65">
        <v>0</v>
      </c>
      <c r="F57" s="65">
        <v>0</v>
      </c>
      <c r="G57" s="65">
        <v>0</v>
      </c>
      <c r="H57" s="65">
        <v>0</v>
      </c>
      <c r="I57" s="65">
        <v>0</v>
      </c>
      <c r="J57" s="65">
        <v>0</v>
      </c>
      <c r="K57" s="65">
        <v>0</v>
      </c>
      <c r="L57" s="65">
        <v>0</v>
      </c>
      <c r="M57" s="65">
        <v>0</v>
      </c>
      <c r="N57" s="65">
        <v>0</v>
      </c>
      <c r="O57" s="65">
        <v>146.66</v>
      </c>
      <c r="P57" s="65">
        <v>8.3</v>
      </c>
      <c r="Q57" s="65">
        <v>0</v>
      </c>
      <c r="R57" s="65">
        <v>0</v>
      </c>
      <c r="S57" s="65">
        <v>0</v>
      </c>
      <c r="T57" s="65">
        <v>0</v>
      </c>
      <c r="U57" s="65">
        <f t="shared" si="0"/>
        <v>154.96</v>
      </c>
    </row>
    <row r="58" spans="3:21" ht="15.75" thickBot="1">
      <c r="C58" s="64" t="s">
        <v>144</v>
      </c>
      <c r="D58" s="64">
        <v>4</v>
      </c>
      <c r="E58" s="65">
        <v>0</v>
      </c>
      <c r="F58" s="65">
        <v>0</v>
      </c>
      <c r="G58" s="65">
        <v>0</v>
      </c>
      <c r="H58" s="65">
        <v>3.2</v>
      </c>
      <c r="I58" s="65">
        <v>0</v>
      </c>
      <c r="J58" s="65">
        <v>0</v>
      </c>
      <c r="K58" s="65">
        <v>33.14</v>
      </c>
      <c r="L58" s="65">
        <v>33.45</v>
      </c>
      <c r="M58" s="65">
        <v>62.620000000000005</v>
      </c>
      <c r="N58" s="65">
        <v>29.330000000000002</v>
      </c>
      <c r="O58" s="65">
        <v>0</v>
      </c>
      <c r="P58" s="65">
        <v>0</v>
      </c>
      <c r="Q58" s="65">
        <v>0</v>
      </c>
      <c r="R58" s="65">
        <v>33.84</v>
      </c>
      <c r="S58" s="65">
        <v>0</v>
      </c>
      <c r="T58" s="65">
        <v>0</v>
      </c>
      <c r="U58" s="65">
        <f t="shared" si="0"/>
        <v>195.58000000000004</v>
      </c>
    </row>
    <row r="59" spans="3:21" ht="15.75" thickBot="1">
      <c r="C59" s="64" t="s">
        <v>145</v>
      </c>
      <c r="D59" s="64">
        <v>4</v>
      </c>
      <c r="E59" s="65">
        <v>0</v>
      </c>
      <c r="F59" s="65">
        <v>0</v>
      </c>
      <c r="G59" s="65">
        <v>0</v>
      </c>
      <c r="H59" s="65">
        <v>0</v>
      </c>
      <c r="I59" s="65">
        <v>0</v>
      </c>
      <c r="J59" s="65">
        <v>0</v>
      </c>
      <c r="K59" s="65">
        <v>0</v>
      </c>
      <c r="L59" s="65">
        <v>0</v>
      </c>
      <c r="M59" s="65">
        <v>19.89</v>
      </c>
      <c r="N59" s="65">
        <v>0</v>
      </c>
      <c r="O59" s="65">
        <v>28.83</v>
      </c>
      <c r="P59" s="65">
        <v>31.53</v>
      </c>
      <c r="Q59" s="65">
        <v>102.74000000000001</v>
      </c>
      <c r="R59" s="65">
        <v>0</v>
      </c>
      <c r="S59" s="65">
        <v>29.81</v>
      </c>
      <c r="T59" s="65">
        <v>0</v>
      </c>
      <c r="U59" s="65">
        <f t="shared" si="0"/>
        <v>212.8</v>
      </c>
    </row>
    <row r="60" spans="3:21" ht="15.75" thickBot="1">
      <c r="C60" s="64" t="s">
        <v>146</v>
      </c>
      <c r="D60" s="64">
        <v>4</v>
      </c>
      <c r="E60" s="65">
        <v>0</v>
      </c>
      <c r="F60" s="65">
        <v>0</v>
      </c>
      <c r="G60" s="65">
        <v>0</v>
      </c>
      <c r="H60" s="65">
        <v>0</v>
      </c>
      <c r="I60" s="65">
        <v>0</v>
      </c>
      <c r="J60" s="65">
        <v>0</v>
      </c>
      <c r="K60" s="65">
        <v>0</v>
      </c>
      <c r="L60" s="65">
        <v>0</v>
      </c>
      <c r="M60" s="65">
        <v>0</v>
      </c>
      <c r="N60" s="65">
        <v>0</v>
      </c>
      <c r="O60" s="65">
        <v>0</v>
      </c>
      <c r="P60" s="65">
        <v>0</v>
      </c>
      <c r="Q60" s="65">
        <v>14.53</v>
      </c>
      <c r="R60" s="65">
        <v>87.74000000000001</v>
      </c>
      <c r="S60" s="65">
        <v>0</v>
      </c>
      <c r="T60" s="65">
        <v>0</v>
      </c>
      <c r="U60" s="65">
        <f t="shared" si="0"/>
        <v>102.27000000000001</v>
      </c>
    </row>
    <row r="61" spans="3:21" ht="15.75" thickBot="1">
      <c r="C61" s="64" t="s">
        <v>147</v>
      </c>
      <c r="D61" s="64">
        <v>4</v>
      </c>
      <c r="E61" s="65">
        <v>0</v>
      </c>
      <c r="F61" s="65">
        <v>0</v>
      </c>
      <c r="G61" s="65">
        <v>0</v>
      </c>
      <c r="H61" s="65">
        <v>0</v>
      </c>
      <c r="I61" s="65">
        <v>0</v>
      </c>
      <c r="J61" s="65">
        <v>0</v>
      </c>
      <c r="K61" s="65">
        <v>0</v>
      </c>
      <c r="L61" s="65">
        <v>0</v>
      </c>
      <c r="M61" s="65">
        <v>0</v>
      </c>
      <c r="N61" s="65">
        <v>0</v>
      </c>
      <c r="O61" s="65">
        <v>0</v>
      </c>
      <c r="P61" s="65">
        <v>0</v>
      </c>
      <c r="Q61" s="65">
        <v>0</v>
      </c>
      <c r="R61" s="65">
        <v>13.7</v>
      </c>
      <c r="S61" s="65">
        <v>85.49000000000001</v>
      </c>
      <c r="T61" s="65">
        <v>34.26</v>
      </c>
      <c r="U61" s="65">
        <f t="shared" si="0"/>
        <v>133.45000000000002</v>
      </c>
    </row>
    <row r="62" spans="3:21" ht="15.75" thickBot="1">
      <c r="C62" s="64" t="s">
        <v>148</v>
      </c>
      <c r="D62" s="64">
        <v>4</v>
      </c>
      <c r="E62" s="65">
        <v>0</v>
      </c>
      <c r="F62" s="65">
        <v>0</v>
      </c>
      <c r="G62" s="65">
        <v>0</v>
      </c>
      <c r="H62" s="65">
        <v>0</v>
      </c>
      <c r="I62" s="65">
        <v>0</v>
      </c>
      <c r="J62" s="65">
        <v>64.89</v>
      </c>
      <c r="K62" s="65">
        <v>0</v>
      </c>
      <c r="L62" s="65">
        <v>67.46000000000001</v>
      </c>
      <c r="M62" s="65">
        <v>0</v>
      </c>
      <c r="N62" s="65">
        <v>0</v>
      </c>
      <c r="O62" s="65">
        <v>0</v>
      </c>
      <c r="P62" s="65">
        <v>0</v>
      </c>
      <c r="Q62" s="65">
        <v>0</v>
      </c>
      <c r="R62" s="65">
        <v>0</v>
      </c>
      <c r="S62" s="65">
        <v>0</v>
      </c>
      <c r="T62" s="65">
        <v>0</v>
      </c>
      <c r="U62" s="65">
        <f t="shared" si="0"/>
        <v>132.35000000000002</v>
      </c>
    </row>
    <row r="63" spans="3:21" ht="15.75" thickBot="1">
      <c r="C63" s="64" t="s">
        <v>149</v>
      </c>
      <c r="D63" s="64">
        <v>4</v>
      </c>
      <c r="E63" s="65">
        <v>0</v>
      </c>
      <c r="F63" s="65">
        <v>0</v>
      </c>
      <c r="G63" s="65">
        <v>0</v>
      </c>
      <c r="H63" s="65">
        <v>0</v>
      </c>
      <c r="I63" s="65">
        <v>0</v>
      </c>
      <c r="J63" s="65">
        <v>0</v>
      </c>
      <c r="K63" s="65">
        <v>0</v>
      </c>
      <c r="L63" s="65">
        <v>77.84</v>
      </c>
      <c r="M63" s="65">
        <v>46.04</v>
      </c>
      <c r="N63" s="65">
        <v>0</v>
      </c>
      <c r="O63" s="65">
        <v>0</v>
      </c>
      <c r="P63" s="65">
        <v>0</v>
      </c>
      <c r="Q63" s="65">
        <v>0</v>
      </c>
      <c r="R63" s="65">
        <v>0</v>
      </c>
      <c r="S63" s="65">
        <v>0</v>
      </c>
      <c r="T63" s="65">
        <v>0</v>
      </c>
      <c r="U63" s="65">
        <f t="shared" si="0"/>
        <v>123.88</v>
      </c>
    </row>
    <row r="64" spans="3:21" ht="15.75" thickBot="1">
      <c r="C64" s="64" t="s">
        <v>160</v>
      </c>
      <c r="D64" s="64"/>
      <c r="E64" s="93">
        <f>SUM(E44:E63)</f>
        <v>48.53</v>
      </c>
      <c r="F64" s="65">
        <f aca="true" t="shared" si="4" ref="F64:U64">SUM(F44:F63)</f>
        <v>72.14</v>
      </c>
      <c r="G64" s="65">
        <f t="shared" si="4"/>
        <v>62.81</v>
      </c>
      <c r="H64" s="65">
        <f t="shared" si="4"/>
        <v>141.99</v>
      </c>
      <c r="I64" s="65">
        <f t="shared" si="4"/>
        <v>351.09999999999997</v>
      </c>
      <c r="J64" s="65">
        <f t="shared" si="4"/>
        <v>230.43</v>
      </c>
      <c r="K64" s="65">
        <f t="shared" si="4"/>
        <v>417.38999999999993</v>
      </c>
      <c r="L64" s="65">
        <f t="shared" si="4"/>
        <v>428.02</v>
      </c>
      <c r="M64" s="65">
        <f t="shared" si="4"/>
        <v>283.25</v>
      </c>
      <c r="N64" s="65">
        <f t="shared" si="4"/>
        <v>50.69</v>
      </c>
      <c r="O64" s="65">
        <f t="shared" si="4"/>
        <v>358.57</v>
      </c>
      <c r="P64" s="65">
        <f t="shared" si="4"/>
        <v>67.44</v>
      </c>
      <c r="Q64" s="65">
        <f t="shared" si="4"/>
        <v>175.23</v>
      </c>
      <c r="R64" s="65">
        <f t="shared" si="4"/>
        <v>135.28</v>
      </c>
      <c r="S64" s="65">
        <f t="shared" si="4"/>
        <v>115.30000000000001</v>
      </c>
      <c r="T64" s="164">
        <f t="shared" si="4"/>
        <v>34.26</v>
      </c>
      <c r="U64" s="65">
        <f t="shared" si="4"/>
        <v>2972.43</v>
      </c>
    </row>
    <row r="65" spans="3:21" ht="15">
      <c r="C65" s="87"/>
      <c r="D65" s="87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9">
        <f>SUM(E64:T64)-U64</f>
        <v>0</v>
      </c>
    </row>
    <row r="66" spans="3:21" ht="15.75" thickBot="1">
      <c r="C66" s="44"/>
      <c r="D66" s="44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</row>
    <row r="67" spans="3:21" ht="15.75" thickBot="1">
      <c r="C67" s="44"/>
      <c r="D67" s="44"/>
      <c r="E67" s="242" t="s">
        <v>171</v>
      </c>
      <c r="F67" s="243"/>
      <c r="G67" s="243"/>
      <c r="H67" s="243"/>
      <c r="I67" s="243"/>
      <c r="J67" s="243"/>
      <c r="K67" s="243"/>
      <c r="L67" s="243"/>
      <c r="M67" s="243"/>
      <c r="N67" s="243"/>
      <c r="O67" s="243"/>
      <c r="P67" s="243"/>
      <c r="Q67" s="243"/>
      <c r="R67" s="243"/>
      <c r="S67" s="243"/>
      <c r="T67" s="244"/>
      <c r="U67" s="78"/>
    </row>
    <row r="68" spans="2:21" ht="15.75" thickBot="1">
      <c r="B68" s="21" t="s">
        <v>200</v>
      </c>
      <c r="C68" s="44" t="s">
        <v>166</v>
      </c>
      <c r="D68" s="44"/>
      <c r="E68" s="69">
        <v>2000</v>
      </c>
      <c r="F68" s="69">
        <v>2001</v>
      </c>
      <c r="G68" s="69">
        <v>2002</v>
      </c>
      <c r="H68" s="69">
        <v>2003</v>
      </c>
      <c r="I68" s="69">
        <v>2004</v>
      </c>
      <c r="J68" s="69">
        <v>2005</v>
      </c>
      <c r="K68" s="69">
        <v>2006</v>
      </c>
      <c r="L68" s="69">
        <v>2007</v>
      </c>
      <c r="M68" s="69">
        <v>2008</v>
      </c>
      <c r="N68" s="69">
        <v>2009</v>
      </c>
      <c r="O68" s="69">
        <v>2010</v>
      </c>
      <c r="P68" s="69">
        <v>2011</v>
      </c>
      <c r="Q68" s="69">
        <v>2012</v>
      </c>
      <c r="R68" s="69">
        <v>2013</v>
      </c>
      <c r="S68" s="69">
        <v>2014</v>
      </c>
      <c r="T68" s="69">
        <v>2015</v>
      </c>
      <c r="U68" s="69" t="s">
        <v>160</v>
      </c>
    </row>
    <row r="69" spans="3:21" ht="15.75" thickBot="1">
      <c r="C69" s="64" t="s">
        <v>150</v>
      </c>
      <c r="D69" s="64">
        <v>5</v>
      </c>
      <c r="E69" s="65">
        <v>0</v>
      </c>
      <c r="F69" s="65">
        <v>0</v>
      </c>
      <c r="G69" s="65">
        <v>0</v>
      </c>
      <c r="H69" s="65">
        <v>0</v>
      </c>
      <c r="I69" s="65">
        <v>0</v>
      </c>
      <c r="J69" s="65">
        <v>0</v>
      </c>
      <c r="K69" s="93">
        <v>89.68</v>
      </c>
      <c r="L69" s="65">
        <v>15.75</v>
      </c>
      <c r="M69" s="65">
        <v>0</v>
      </c>
      <c r="N69" s="164">
        <v>33.900000000000006</v>
      </c>
      <c r="O69" s="65">
        <v>0</v>
      </c>
      <c r="P69" s="65">
        <v>0</v>
      </c>
      <c r="Q69" s="65">
        <v>0</v>
      </c>
      <c r="R69" s="65">
        <v>0</v>
      </c>
      <c r="S69" s="65">
        <v>0</v>
      </c>
      <c r="T69" s="65">
        <v>0</v>
      </c>
      <c r="U69" s="65">
        <f t="shared" si="0"/>
        <v>139.33</v>
      </c>
    </row>
    <row r="70" spans="3:21" ht="15">
      <c r="C70" s="87"/>
      <c r="D70" s="87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9">
        <f>SUM(E69:T69)-U69</f>
        <v>0</v>
      </c>
    </row>
    <row r="71" spans="3:21" ht="15.75" thickBot="1">
      <c r="C71" s="44"/>
      <c r="D71" s="44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</row>
    <row r="72" spans="3:21" ht="15.75" thickBot="1">
      <c r="C72" s="44"/>
      <c r="D72" s="44"/>
      <c r="E72" s="242" t="s">
        <v>171</v>
      </c>
      <c r="F72" s="243"/>
      <c r="G72" s="243"/>
      <c r="H72" s="243"/>
      <c r="I72" s="243"/>
      <c r="J72" s="243"/>
      <c r="K72" s="243"/>
      <c r="L72" s="243"/>
      <c r="M72" s="243"/>
      <c r="N72" s="243"/>
      <c r="O72" s="243"/>
      <c r="P72" s="243"/>
      <c r="Q72" s="243"/>
      <c r="R72" s="243"/>
      <c r="S72" s="243"/>
      <c r="T72" s="244"/>
      <c r="U72" s="78"/>
    </row>
    <row r="73" spans="2:21" ht="15.75" thickBot="1">
      <c r="B73" s="21" t="s">
        <v>198</v>
      </c>
      <c r="C73" s="44" t="s">
        <v>167</v>
      </c>
      <c r="D73" s="44"/>
      <c r="E73" s="69">
        <v>2000</v>
      </c>
      <c r="F73" s="69">
        <v>2001</v>
      </c>
      <c r="G73" s="69">
        <v>2002</v>
      </c>
      <c r="H73" s="69">
        <v>2003</v>
      </c>
      <c r="I73" s="69">
        <v>2004</v>
      </c>
      <c r="J73" s="69">
        <v>2005</v>
      </c>
      <c r="K73" s="69">
        <v>2006</v>
      </c>
      <c r="L73" s="69">
        <v>2007</v>
      </c>
      <c r="M73" s="69">
        <v>2008</v>
      </c>
      <c r="N73" s="69">
        <v>2009</v>
      </c>
      <c r="O73" s="69">
        <v>2010</v>
      </c>
      <c r="P73" s="69">
        <v>2011</v>
      </c>
      <c r="Q73" s="69">
        <v>2012</v>
      </c>
      <c r="R73" s="69">
        <v>2013</v>
      </c>
      <c r="S73" s="69">
        <v>2014</v>
      </c>
      <c r="T73" s="69">
        <v>2015</v>
      </c>
      <c r="U73" s="69" t="s">
        <v>160</v>
      </c>
    </row>
    <row r="74" spans="3:21" ht="15.75" thickBot="1">
      <c r="C74" s="64" t="s">
        <v>151</v>
      </c>
      <c r="D74" s="64">
        <v>7</v>
      </c>
      <c r="E74" s="65">
        <v>0</v>
      </c>
      <c r="F74" s="65">
        <v>0</v>
      </c>
      <c r="G74" s="65">
        <v>0</v>
      </c>
      <c r="H74" s="65">
        <v>0</v>
      </c>
      <c r="I74" s="65">
        <v>0</v>
      </c>
      <c r="J74" s="65">
        <v>0</v>
      </c>
      <c r="K74" s="65">
        <v>0</v>
      </c>
      <c r="L74" s="65">
        <v>0</v>
      </c>
      <c r="M74" s="65">
        <v>23.21</v>
      </c>
      <c r="N74" s="65">
        <v>87.64</v>
      </c>
      <c r="O74" s="65">
        <v>0</v>
      </c>
      <c r="P74" s="65">
        <v>0</v>
      </c>
      <c r="Q74" s="65">
        <v>0</v>
      </c>
      <c r="R74" s="65">
        <v>0</v>
      </c>
      <c r="S74" s="65">
        <v>0</v>
      </c>
      <c r="T74" s="65">
        <v>0</v>
      </c>
      <c r="U74" s="65">
        <f t="shared" si="0"/>
        <v>110.85</v>
      </c>
    </row>
    <row r="75" spans="3:21" ht="15.75" thickBot="1">
      <c r="C75" s="64" t="s">
        <v>152</v>
      </c>
      <c r="D75" s="64">
        <v>7</v>
      </c>
      <c r="E75" s="65">
        <v>0</v>
      </c>
      <c r="F75" s="65">
        <v>0</v>
      </c>
      <c r="G75" s="65">
        <v>0</v>
      </c>
      <c r="H75" s="65">
        <v>0</v>
      </c>
      <c r="I75" s="65">
        <v>0</v>
      </c>
      <c r="J75" s="65">
        <v>0</v>
      </c>
      <c r="K75" s="65">
        <v>0</v>
      </c>
      <c r="L75" s="65">
        <v>0</v>
      </c>
      <c r="M75" s="65">
        <v>94.39</v>
      </c>
      <c r="N75" s="65">
        <v>0</v>
      </c>
      <c r="O75" s="65">
        <v>0</v>
      </c>
      <c r="P75" s="65">
        <v>0</v>
      </c>
      <c r="Q75" s="65">
        <v>0</v>
      </c>
      <c r="R75" s="65">
        <v>0</v>
      </c>
      <c r="S75" s="65">
        <v>0</v>
      </c>
      <c r="T75" s="65">
        <v>0</v>
      </c>
      <c r="U75" s="65">
        <f t="shared" si="0"/>
        <v>94.39</v>
      </c>
    </row>
    <row r="76" spans="3:21" ht="15.75" thickBot="1">
      <c r="C76" s="64" t="s">
        <v>153</v>
      </c>
      <c r="D76" s="64">
        <v>7</v>
      </c>
      <c r="E76" s="65">
        <v>0</v>
      </c>
      <c r="F76" s="65">
        <v>0</v>
      </c>
      <c r="G76" s="65">
        <v>0</v>
      </c>
      <c r="H76" s="65">
        <v>0</v>
      </c>
      <c r="I76" s="65">
        <v>0</v>
      </c>
      <c r="J76" s="65">
        <v>0</v>
      </c>
      <c r="K76" s="65">
        <v>0</v>
      </c>
      <c r="L76" s="65">
        <v>0</v>
      </c>
      <c r="M76" s="65">
        <v>0</v>
      </c>
      <c r="N76" s="65">
        <v>75.92999999999999</v>
      </c>
      <c r="O76" s="65">
        <v>0</v>
      </c>
      <c r="P76" s="65">
        <v>0</v>
      </c>
      <c r="Q76" s="65">
        <v>0</v>
      </c>
      <c r="R76" s="65">
        <v>0</v>
      </c>
      <c r="S76" s="65">
        <v>0</v>
      </c>
      <c r="T76" s="65">
        <v>0</v>
      </c>
      <c r="U76" s="65">
        <f t="shared" si="0"/>
        <v>75.92999999999999</v>
      </c>
    </row>
    <row r="77" spans="3:21" ht="15.75" thickBot="1">
      <c r="C77" s="64" t="s">
        <v>154</v>
      </c>
      <c r="D77" s="64">
        <v>7</v>
      </c>
      <c r="E77" s="65">
        <v>0</v>
      </c>
      <c r="F77" s="65">
        <v>0</v>
      </c>
      <c r="G77" s="65">
        <v>0</v>
      </c>
      <c r="H77" s="65">
        <v>0</v>
      </c>
      <c r="I77" s="65">
        <v>0</v>
      </c>
      <c r="J77" s="65">
        <v>0</v>
      </c>
      <c r="K77" s="65">
        <v>0</v>
      </c>
      <c r="L77" s="65">
        <v>88.22</v>
      </c>
      <c r="M77" s="65">
        <v>106.8</v>
      </c>
      <c r="N77" s="65">
        <v>0</v>
      </c>
      <c r="O77" s="65">
        <v>0</v>
      </c>
      <c r="P77" s="65">
        <v>0</v>
      </c>
      <c r="Q77" s="65">
        <v>0</v>
      </c>
      <c r="R77" s="65">
        <v>0</v>
      </c>
      <c r="S77" s="65">
        <v>0</v>
      </c>
      <c r="T77" s="65">
        <v>0</v>
      </c>
      <c r="U77" s="65">
        <f t="shared" si="0"/>
        <v>195.01999999999998</v>
      </c>
    </row>
    <row r="78" spans="3:21" ht="15.75" thickBot="1">
      <c r="C78" s="64" t="s">
        <v>155</v>
      </c>
      <c r="D78" s="64">
        <v>7</v>
      </c>
      <c r="E78" s="65">
        <v>0</v>
      </c>
      <c r="F78" s="65">
        <v>0</v>
      </c>
      <c r="G78" s="65">
        <v>0</v>
      </c>
      <c r="H78" s="65">
        <v>0</v>
      </c>
      <c r="I78" s="65">
        <v>0</v>
      </c>
      <c r="J78" s="65">
        <v>0</v>
      </c>
      <c r="K78" s="65">
        <v>11.55</v>
      </c>
      <c r="L78" s="65">
        <v>125.96999999999998</v>
      </c>
      <c r="M78" s="65">
        <v>0</v>
      </c>
      <c r="N78" s="65">
        <v>0</v>
      </c>
      <c r="O78" s="65">
        <v>0</v>
      </c>
      <c r="P78" s="65">
        <v>0</v>
      </c>
      <c r="Q78" s="65">
        <v>0</v>
      </c>
      <c r="R78" s="65">
        <v>0</v>
      </c>
      <c r="S78" s="65">
        <v>0</v>
      </c>
      <c r="T78" s="65">
        <v>0</v>
      </c>
      <c r="U78" s="65">
        <f t="shared" si="0"/>
        <v>137.51999999999998</v>
      </c>
    </row>
    <row r="79" spans="3:21" ht="15.75" thickBot="1">
      <c r="C79" s="64" t="s">
        <v>156</v>
      </c>
      <c r="D79" s="64">
        <v>7</v>
      </c>
      <c r="E79" s="65">
        <v>0</v>
      </c>
      <c r="F79" s="65">
        <v>0</v>
      </c>
      <c r="G79" s="65">
        <v>0</v>
      </c>
      <c r="H79" s="65">
        <v>0</v>
      </c>
      <c r="I79" s="65">
        <v>0</v>
      </c>
      <c r="J79" s="65">
        <v>0</v>
      </c>
      <c r="K79" s="65">
        <v>0</v>
      </c>
      <c r="L79" s="65">
        <v>0</v>
      </c>
      <c r="M79" s="65">
        <v>0</v>
      </c>
      <c r="N79" s="65">
        <v>71.62</v>
      </c>
      <c r="O79" s="65">
        <v>0</v>
      </c>
      <c r="P79" s="65">
        <v>0</v>
      </c>
      <c r="Q79" s="65">
        <v>0</v>
      </c>
      <c r="R79" s="65">
        <v>0</v>
      </c>
      <c r="S79" s="65">
        <v>0</v>
      </c>
      <c r="T79" s="65">
        <v>0</v>
      </c>
      <c r="U79" s="65">
        <f t="shared" si="0"/>
        <v>71.62</v>
      </c>
    </row>
    <row r="80" spans="3:21" ht="15.75" thickBot="1">
      <c r="C80" s="64" t="s">
        <v>157</v>
      </c>
      <c r="D80" s="64">
        <v>7</v>
      </c>
      <c r="E80" s="65">
        <v>0</v>
      </c>
      <c r="F80" s="65">
        <v>0</v>
      </c>
      <c r="G80" s="65">
        <v>0</v>
      </c>
      <c r="H80" s="65">
        <v>0</v>
      </c>
      <c r="I80" s="65">
        <v>0</v>
      </c>
      <c r="J80" s="65">
        <v>0</v>
      </c>
      <c r="K80" s="65">
        <v>0</v>
      </c>
      <c r="L80" s="65">
        <v>0</v>
      </c>
      <c r="M80" s="65">
        <v>0</v>
      </c>
      <c r="N80" s="65">
        <v>0</v>
      </c>
      <c r="O80" s="65">
        <v>50.16</v>
      </c>
      <c r="P80" s="65">
        <v>0</v>
      </c>
      <c r="Q80" s="65">
        <v>8.05</v>
      </c>
      <c r="R80" s="65">
        <v>19.98</v>
      </c>
      <c r="S80" s="65">
        <v>23.11</v>
      </c>
      <c r="T80" s="65">
        <v>0</v>
      </c>
      <c r="U80" s="65">
        <f t="shared" si="0"/>
        <v>101.3</v>
      </c>
    </row>
    <row r="81" spans="3:21" ht="15.75" thickBot="1">
      <c r="C81" s="64" t="s">
        <v>160</v>
      </c>
      <c r="D81" s="64"/>
      <c r="E81" s="65">
        <f>SUM(E74:E80)</f>
        <v>0</v>
      </c>
      <c r="F81" s="65">
        <f aca="true" t="shared" si="5" ref="F81:U81">SUM(F74:F80)</f>
        <v>0</v>
      </c>
      <c r="G81" s="65">
        <f t="shared" si="5"/>
        <v>0</v>
      </c>
      <c r="H81" s="65">
        <f t="shared" si="5"/>
        <v>0</v>
      </c>
      <c r="I81" s="65">
        <f t="shared" si="5"/>
        <v>0</v>
      </c>
      <c r="J81" s="65">
        <f t="shared" si="5"/>
        <v>0</v>
      </c>
      <c r="K81" s="93">
        <f t="shared" si="5"/>
        <v>11.55</v>
      </c>
      <c r="L81" s="65">
        <f t="shared" si="5"/>
        <v>214.19</v>
      </c>
      <c r="M81" s="65">
        <f t="shared" si="5"/>
        <v>224.39999999999998</v>
      </c>
      <c r="N81" s="65">
        <f t="shared" si="5"/>
        <v>235.19</v>
      </c>
      <c r="O81" s="65">
        <f t="shared" si="5"/>
        <v>50.16</v>
      </c>
      <c r="P81" s="65">
        <f t="shared" si="5"/>
        <v>0</v>
      </c>
      <c r="Q81" s="65">
        <f t="shared" si="5"/>
        <v>8.05</v>
      </c>
      <c r="R81" s="65">
        <f t="shared" si="5"/>
        <v>19.98</v>
      </c>
      <c r="S81" s="164">
        <f t="shared" si="5"/>
        <v>23.11</v>
      </c>
      <c r="T81" s="65">
        <f t="shared" si="5"/>
        <v>0</v>
      </c>
      <c r="U81" s="65">
        <f t="shared" si="5"/>
        <v>786.63</v>
      </c>
    </row>
    <row r="82" spans="3:21" ht="15.75" thickBot="1">
      <c r="C82" s="87"/>
      <c r="D82" s="87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9">
        <f>SUM(E81:T81)-U81</f>
        <v>0</v>
      </c>
    </row>
    <row r="83" spans="3:21" ht="15.75" thickBot="1">
      <c r="C83" s="44"/>
      <c r="D83" s="44"/>
      <c r="E83" s="242" t="s">
        <v>171</v>
      </c>
      <c r="F83" s="243"/>
      <c r="G83" s="243"/>
      <c r="H83" s="243"/>
      <c r="I83" s="243"/>
      <c r="J83" s="243"/>
      <c r="K83" s="243"/>
      <c r="L83" s="243"/>
      <c r="M83" s="243"/>
      <c r="N83" s="243"/>
      <c r="O83" s="243"/>
      <c r="P83" s="243"/>
      <c r="Q83" s="243"/>
      <c r="R83" s="243"/>
      <c r="S83" s="243"/>
      <c r="T83" s="244"/>
      <c r="U83" s="78"/>
    </row>
    <row r="84" spans="2:21" ht="15.75" thickBot="1">
      <c r="B84" s="21" t="s">
        <v>199</v>
      </c>
      <c r="C84" s="44" t="s">
        <v>168</v>
      </c>
      <c r="D84" s="44"/>
      <c r="E84" s="69">
        <v>2000</v>
      </c>
      <c r="F84" s="69">
        <v>2001</v>
      </c>
      <c r="G84" s="69">
        <v>2002</v>
      </c>
      <c r="H84" s="69">
        <v>2003</v>
      </c>
      <c r="I84" s="69">
        <v>2004</v>
      </c>
      <c r="J84" s="69">
        <v>2005</v>
      </c>
      <c r="K84" s="69">
        <v>2006</v>
      </c>
      <c r="L84" s="69">
        <v>2007</v>
      </c>
      <c r="M84" s="69">
        <v>2008</v>
      </c>
      <c r="N84" s="69">
        <v>2009</v>
      </c>
      <c r="O84" s="69">
        <v>2010</v>
      </c>
      <c r="P84" s="69">
        <v>2011</v>
      </c>
      <c r="Q84" s="69">
        <v>2012</v>
      </c>
      <c r="R84" s="69">
        <v>2013</v>
      </c>
      <c r="S84" s="69">
        <v>2014</v>
      </c>
      <c r="T84" s="69">
        <v>2015</v>
      </c>
      <c r="U84" s="69" t="s">
        <v>160</v>
      </c>
    </row>
    <row r="85" spans="3:21" ht="15.75" thickBot="1">
      <c r="C85" s="64" t="s">
        <v>158</v>
      </c>
      <c r="D85" s="64">
        <v>12</v>
      </c>
      <c r="E85" s="65">
        <v>0</v>
      </c>
      <c r="F85" s="65">
        <v>0</v>
      </c>
      <c r="G85" s="65">
        <v>0</v>
      </c>
      <c r="H85" s="65">
        <v>95.30999999999999</v>
      </c>
      <c r="I85" s="65">
        <v>46.55</v>
      </c>
      <c r="J85" s="65">
        <v>0</v>
      </c>
      <c r="K85" s="65">
        <v>0</v>
      </c>
      <c r="L85" s="65">
        <v>0</v>
      </c>
      <c r="M85" s="65">
        <v>0</v>
      </c>
      <c r="N85" s="65">
        <v>0</v>
      </c>
      <c r="O85" s="65">
        <v>0</v>
      </c>
      <c r="P85" s="65">
        <v>0</v>
      </c>
      <c r="Q85" s="65">
        <v>0</v>
      </c>
      <c r="R85" s="65">
        <v>0</v>
      </c>
      <c r="S85" s="65">
        <v>0</v>
      </c>
      <c r="T85" s="65">
        <v>0</v>
      </c>
      <c r="U85" s="65">
        <f>SUM(E85:T85)</f>
        <v>141.85999999999999</v>
      </c>
    </row>
    <row r="86" spans="3:21" ht="15.75" thickBot="1">
      <c r="C86" s="64" t="s">
        <v>159</v>
      </c>
      <c r="D86" s="64">
        <v>12</v>
      </c>
      <c r="E86" s="65">
        <v>0</v>
      </c>
      <c r="F86" s="65">
        <v>0</v>
      </c>
      <c r="G86" s="65">
        <v>0</v>
      </c>
      <c r="H86" s="65">
        <v>0</v>
      </c>
      <c r="I86" s="65">
        <v>0</v>
      </c>
      <c r="J86" s="65">
        <v>0</v>
      </c>
      <c r="K86" s="65">
        <v>0</v>
      </c>
      <c r="L86" s="65">
        <v>76.03</v>
      </c>
      <c r="M86" s="65">
        <v>28.75</v>
      </c>
      <c r="N86" s="65">
        <v>14.12</v>
      </c>
      <c r="O86" s="65">
        <v>0</v>
      </c>
      <c r="P86" s="65">
        <v>0</v>
      </c>
      <c r="Q86" s="65">
        <v>0</v>
      </c>
      <c r="R86" s="65">
        <v>0</v>
      </c>
      <c r="S86" s="65">
        <v>0</v>
      </c>
      <c r="T86" s="65">
        <v>0</v>
      </c>
      <c r="U86" s="65">
        <f>SUM(E86:T86)</f>
        <v>118.9</v>
      </c>
    </row>
    <row r="87" spans="3:21" ht="15.75" thickBot="1">
      <c r="C87" s="64" t="s">
        <v>160</v>
      </c>
      <c r="D87" s="64"/>
      <c r="E87" s="65">
        <f>SUM(E85:E86)</f>
        <v>0</v>
      </c>
      <c r="F87" s="65">
        <f aca="true" t="shared" si="6" ref="F87:U87">SUM(F85:F86)</f>
        <v>0</v>
      </c>
      <c r="G87" s="65">
        <f t="shared" si="6"/>
        <v>0</v>
      </c>
      <c r="H87" s="93">
        <f t="shared" si="6"/>
        <v>95.30999999999999</v>
      </c>
      <c r="I87" s="65">
        <f t="shared" si="6"/>
        <v>46.55</v>
      </c>
      <c r="J87" s="65">
        <f t="shared" si="6"/>
        <v>0</v>
      </c>
      <c r="K87" s="65">
        <f t="shared" si="6"/>
        <v>0</v>
      </c>
      <c r="L87" s="65">
        <f t="shared" si="6"/>
        <v>76.03</v>
      </c>
      <c r="M87" s="65">
        <f t="shared" si="6"/>
        <v>28.75</v>
      </c>
      <c r="N87" s="164">
        <f t="shared" si="6"/>
        <v>14.12</v>
      </c>
      <c r="O87" s="65">
        <f t="shared" si="6"/>
        <v>0</v>
      </c>
      <c r="P87" s="65">
        <f t="shared" si="6"/>
        <v>0</v>
      </c>
      <c r="Q87" s="65">
        <f t="shared" si="6"/>
        <v>0</v>
      </c>
      <c r="R87" s="65">
        <f t="shared" si="6"/>
        <v>0</v>
      </c>
      <c r="S87" s="65">
        <f t="shared" si="6"/>
        <v>0</v>
      </c>
      <c r="T87" s="65">
        <f t="shared" si="6"/>
        <v>0</v>
      </c>
      <c r="U87" s="65">
        <f t="shared" si="6"/>
        <v>260.76</v>
      </c>
    </row>
    <row r="88" spans="3:21" ht="15">
      <c r="C88" s="87"/>
      <c r="D88" s="87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  <c r="U88" s="89">
        <f>SUM(E87:T87)-U87</f>
        <v>0</v>
      </c>
    </row>
    <row r="89" spans="3:21" ht="15">
      <c r="C89" s="44"/>
      <c r="D89" s="44"/>
      <c r="E89" s="45">
        <f>E14+E30+E40+E64+E69+E81+E87</f>
        <v>48.53</v>
      </c>
      <c r="F89" s="45">
        <f aca="true" t="shared" si="7" ref="F89:T89">F14+F30+F40+F64+F69+F81+F87</f>
        <v>72.14</v>
      </c>
      <c r="G89" s="45">
        <f t="shared" si="7"/>
        <v>62.81</v>
      </c>
      <c r="H89" s="45">
        <f t="shared" si="7"/>
        <v>237.3</v>
      </c>
      <c r="I89" s="45">
        <f t="shared" si="7"/>
        <v>397.65</v>
      </c>
      <c r="J89" s="45">
        <f t="shared" si="7"/>
        <v>586.69</v>
      </c>
      <c r="K89" s="45">
        <f t="shared" si="7"/>
        <v>850.7</v>
      </c>
      <c r="L89" s="45">
        <f t="shared" si="7"/>
        <v>995.3900000000001</v>
      </c>
      <c r="M89" s="45">
        <f t="shared" si="7"/>
        <v>1330.9700000000003</v>
      </c>
      <c r="N89" s="45">
        <f t="shared" si="7"/>
        <v>643.11</v>
      </c>
      <c r="O89" s="45">
        <f t="shared" si="7"/>
        <v>646.54</v>
      </c>
      <c r="P89" s="45">
        <f t="shared" si="7"/>
        <v>139.8</v>
      </c>
      <c r="Q89" s="45">
        <f t="shared" si="7"/>
        <v>430.98</v>
      </c>
      <c r="R89" s="45">
        <f t="shared" si="7"/>
        <v>546.12</v>
      </c>
      <c r="S89" s="45">
        <f t="shared" si="7"/>
        <v>232.88</v>
      </c>
      <c r="T89" s="45">
        <f t="shared" si="7"/>
        <v>107.19</v>
      </c>
      <c r="U89" s="45">
        <f>U14+U30+U40+U64+U69+U81+U87</f>
        <v>7328.8</v>
      </c>
    </row>
    <row r="90" spans="3:21" ht="15.75" thickBot="1">
      <c r="C90" s="44"/>
      <c r="D90" s="44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</row>
    <row r="91" spans="3:21" ht="15.75" thickBot="1">
      <c r="C91" s="44"/>
      <c r="D91" s="44"/>
      <c r="E91" s="242" t="s">
        <v>171</v>
      </c>
      <c r="F91" s="243"/>
      <c r="G91" s="243"/>
      <c r="H91" s="243"/>
      <c r="I91" s="243"/>
      <c r="J91" s="243"/>
      <c r="K91" s="243"/>
      <c r="L91" s="243"/>
      <c r="M91" s="243"/>
      <c r="N91" s="243"/>
      <c r="O91" s="243"/>
      <c r="P91" s="243"/>
      <c r="Q91" s="243"/>
      <c r="R91" s="243"/>
      <c r="S91" s="243"/>
      <c r="T91" s="244"/>
      <c r="U91" s="78"/>
    </row>
    <row r="92" spans="1:21" ht="15.75" thickBot="1">
      <c r="A92" s="64" t="s">
        <v>193</v>
      </c>
      <c r="B92" s="64" t="s">
        <v>74</v>
      </c>
      <c r="C92" s="64" t="s">
        <v>89</v>
      </c>
      <c r="D92" s="74" t="s">
        <v>90</v>
      </c>
      <c r="E92" s="64">
        <v>2000</v>
      </c>
      <c r="F92" s="64">
        <v>2001</v>
      </c>
      <c r="G92" s="64">
        <v>2002</v>
      </c>
      <c r="H92" s="64">
        <v>2003</v>
      </c>
      <c r="I92" s="64">
        <v>2004</v>
      </c>
      <c r="J92" s="64">
        <v>2005</v>
      </c>
      <c r="K92" s="64">
        <v>2006</v>
      </c>
      <c r="L92" s="64">
        <v>2007</v>
      </c>
      <c r="M92" s="64">
        <v>2008</v>
      </c>
      <c r="N92" s="64">
        <v>2009</v>
      </c>
      <c r="O92" s="64">
        <v>2010</v>
      </c>
      <c r="P92" s="64">
        <v>2011</v>
      </c>
      <c r="Q92" s="64">
        <v>2012</v>
      </c>
      <c r="R92" s="64">
        <v>2013</v>
      </c>
      <c r="S92" s="64">
        <v>2014</v>
      </c>
      <c r="T92" s="64">
        <v>2015</v>
      </c>
      <c r="U92" s="64" t="s">
        <v>160</v>
      </c>
    </row>
    <row r="93" spans="1:21" ht="15.75" thickBot="1">
      <c r="A93" s="64">
        <v>3</v>
      </c>
      <c r="B93" s="64">
        <v>1</v>
      </c>
      <c r="C93" s="64" t="s">
        <v>91</v>
      </c>
      <c r="D93" s="74" t="s">
        <v>92</v>
      </c>
      <c r="E93" s="65">
        <f>E14</f>
        <v>0</v>
      </c>
      <c r="F93" s="65">
        <f aca="true" t="shared" si="8" ref="F93:T93">F14</f>
        <v>0</v>
      </c>
      <c r="G93" s="65">
        <f t="shared" si="8"/>
        <v>0</v>
      </c>
      <c r="H93" s="65">
        <f t="shared" si="8"/>
        <v>0</v>
      </c>
      <c r="I93" s="65">
        <f t="shared" si="8"/>
        <v>0</v>
      </c>
      <c r="J93" s="65">
        <f t="shared" si="8"/>
        <v>158.43</v>
      </c>
      <c r="K93" s="65">
        <f t="shared" si="8"/>
        <v>160.83</v>
      </c>
      <c r="L93" s="65">
        <f t="shared" si="8"/>
        <v>177.36</v>
      </c>
      <c r="M93" s="65">
        <f t="shared" si="8"/>
        <v>128.57</v>
      </c>
      <c r="N93" s="65">
        <f t="shared" si="8"/>
        <v>27.37</v>
      </c>
      <c r="O93" s="65">
        <f t="shared" si="8"/>
        <v>25</v>
      </c>
      <c r="P93" s="65">
        <f t="shared" si="8"/>
        <v>40</v>
      </c>
      <c r="Q93" s="65">
        <f t="shared" si="8"/>
        <v>55</v>
      </c>
      <c r="R93" s="65">
        <f t="shared" si="8"/>
        <v>93</v>
      </c>
      <c r="S93" s="65">
        <f t="shared" si="8"/>
        <v>15.03</v>
      </c>
      <c r="T93" s="65">
        <f t="shared" si="8"/>
        <v>0</v>
      </c>
      <c r="U93" s="65">
        <f>SUM(E93:T93)</f>
        <v>880.59</v>
      </c>
    </row>
    <row r="94" spans="1:21" ht="15.75" thickBot="1">
      <c r="A94" s="64">
        <v>2</v>
      </c>
      <c r="B94" s="64">
        <v>2</v>
      </c>
      <c r="C94" s="64" t="s">
        <v>93</v>
      </c>
      <c r="D94" s="74" t="s">
        <v>92</v>
      </c>
      <c r="E94" s="65">
        <f>E30</f>
        <v>0</v>
      </c>
      <c r="F94" s="65">
        <f aca="true" t="shared" si="9" ref="F94:T94">F30</f>
        <v>0</v>
      </c>
      <c r="G94" s="65">
        <f t="shared" si="9"/>
        <v>0</v>
      </c>
      <c r="H94" s="65">
        <f t="shared" si="9"/>
        <v>0</v>
      </c>
      <c r="I94" s="65">
        <f t="shared" si="9"/>
        <v>0</v>
      </c>
      <c r="J94" s="65">
        <f t="shared" si="9"/>
        <v>0</v>
      </c>
      <c r="K94" s="65">
        <f t="shared" si="9"/>
        <v>0</v>
      </c>
      <c r="L94" s="65">
        <f t="shared" si="9"/>
        <v>0</v>
      </c>
      <c r="M94" s="65">
        <f t="shared" si="9"/>
        <v>571.14</v>
      </c>
      <c r="N94" s="65">
        <f t="shared" si="9"/>
        <v>234.86999999999998</v>
      </c>
      <c r="O94" s="65">
        <f t="shared" si="9"/>
        <v>170.5</v>
      </c>
      <c r="P94" s="65">
        <f t="shared" si="9"/>
        <v>0</v>
      </c>
      <c r="Q94" s="65">
        <f t="shared" si="9"/>
        <v>181.77</v>
      </c>
      <c r="R94" s="65">
        <f t="shared" si="9"/>
        <v>297.86</v>
      </c>
      <c r="S94" s="65">
        <f t="shared" si="9"/>
        <v>79.44</v>
      </c>
      <c r="T94" s="65">
        <f t="shared" si="9"/>
        <v>72.93</v>
      </c>
      <c r="U94" s="65">
        <f aca="true" t="shared" si="10" ref="U94:U99">SUM(E94:T94)</f>
        <v>1608.51</v>
      </c>
    </row>
    <row r="95" spans="1:21" ht="15.75" thickBot="1">
      <c r="A95" s="64">
        <v>4</v>
      </c>
      <c r="B95" s="64">
        <v>3</v>
      </c>
      <c r="C95" s="64" t="s">
        <v>94</v>
      </c>
      <c r="D95" s="74" t="s">
        <v>95</v>
      </c>
      <c r="E95" s="65">
        <f>E40</f>
        <v>0</v>
      </c>
      <c r="F95" s="65">
        <f aca="true" t="shared" si="11" ref="F95:T95">F40</f>
        <v>0</v>
      </c>
      <c r="G95" s="65">
        <f t="shared" si="11"/>
        <v>0</v>
      </c>
      <c r="H95" s="65">
        <f t="shared" si="11"/>
        <v>0</v>
      </c>
      <c r="I95" s="65">
        <f t="shared" si="11"/>
        <v>0</v>
      </c>
      <c r="J95" s="65">
        <f t="shared" si="11"/>
        <v>197.83</v>
      </c>
      <c r="K95" s="65">
        <f t="shared" si="11"/>
        <v>171.25</v>
      </c>
      <c r="L95" s="65">
        <f t="shared" si="11"/>
        <v>84.04</v>
      </c>
      <c r="M95" s="65">
        <f t="shared" si="11"/>
        <v>94.86</v>
      </c>
      <c r="N95" s="65">
        <f t="shared" si="11"/>
        <v>46.97</v>
      </c>
      <c r="O95" s="65">
        <f t="shared" si="11"/>
        <v>42.31</v>
      </c>
      <c r="P95" s="65">
        <f t="shared" si="11"/>
        <v>32.36</v>
      </c>
      <c r="Q95" s="65">
        <f t="shared" si="11"/>
        <v>10.93</v>
      </c>
      <c r="R95" s="65">
        <f t="shared" si="11"/>
        <v>0</v>
      </c>
      <c r="S95" s="65">
        <f t="shared" si="11"/>
        <v>0</v>
      </c>
      <c r="T95" s="65">
        <f t="shared" si="11"/>
        <v>0</v>
      </c>
      <c r="U95" s="65">
        <f t="shared" si="10"/>
        <v>680.55</v>
      </c>
    </row>
    <row r="96" spans="1:21" ht="15.75" thickBot="1">
      <c r="A96" s="66">
        <v>1</v>
      </c>
      <c r="B96" s="64">
        <v>4</v>
      </c>
      <c r="C96" s="64" t="s">
        <v>96</v>
      </c>
      <c r="D96" s="74" t="s">
        <v>95</v>
      </c>
      <c r="E96" s="65">
        <f>E64</f>
        <v>48.53</v>
      </c>
      <c r="F96" s="65">
        <f aca="true" t="shared" si="12" ref="F96:T96">F64</f>
        <v>72.14</v>
      </c>
      <c r="G96" s="65">
        <f t="shared" si="12"/>
        <v>62.81</v>
      </c>
      <c r="H96" s="65">
        <f t="shared" si="12"/>
        <v>141.99</v>
      </c>
      <c r="I96" s="65">
        <f t="shared" si="12"/>
        <v>351.09999999999997</v>
      </c>
      <c r="J96" s="65">
        <f t="shared" si="12"/>
        <v>230.43</v>
      </c>
      <c r="K96" s="65">
        <f t="shared" si="12"/>
        <v>417.38999999999993</v>
      </c>
      <c r="L96" s="65">
        <f t="shared" si="12"/>
        <v>428.02</v>
      </c>
      <c r="M96" s="65">
        <f t="shared" si="12"/>
        <v>283.25</v>
      </c>
      <c r="N96" s="65">
        <f t="shared" si="12"/>
        <v>50.69</v>
      </c>
      <c r="O96" s="65">
        <f t="shared" si="12"/>
        <v>358.57</v>
      </c>
      <c r="P96" s="65">
        <f t="shared" si="12"/>
        <v>67.44</v>
      </c>
      <c r="Q96" s="65">
        <f t="shared" si="12"/>
        <v>175.23</v>
      </c>
      <c r="R96" s="65">
        <f t="shared" si="12"/>
        <v>135.28</v>
      </c>
      <c r="S96" s="65">
        <f t="shared" si="12"/>
        <v>115.30000000000001</v>
      </c>
      <c r="T96" s="65">
        <f t="shared" si="12"/>
        <v>34.26</v>
      </c>
      <c r="U96" s="65">
        <f t="shared" si="10"/>
        <v>2972.4300000000007</v>
      </c>
    </row>
    <row r="97" spans="1:21" ht="15.75" thickBot="1">
      <c r="A97" s="66">
        <v>7</v>
      </c>
      <c r="B97" s="64">
        <v>5</v>
      </c>
      <c r="C97" s="64" t="s">
        <v>97</v>
      </c>
      <c r="D97" s="74" t="s">
        <v>98</v>
      </c>
      <c r="E97" s="65">
        <f>E69</f>
        <v>0</v>
      </c>
      <c r="F97" s="65">
        <f aca="true" t="shared" si="13" ref="F97:T97">F69</f>
        <v>0</v>
      </c>
      <c r="G97" s="65">
        <f t="shared" si="13"/>
        <v>0</v>
      </c>
      <c r="H97" s="65">
        <f t="shared" si="13"/>
        <v>0</v>
      </c>
      <c r="I97" s="65">
        <f t="shared" si="13"/>
        <v>0</v>
      </c>
      <c r="J97" s="65">
        <f t="shared" si="13"/>
        <v>0</v>
      </c>
      <c r="K97" s="65">
        <f t="shared" si="13"/>
        <v>89.68</v>
      </c>
      <c r="L97" s="65">
        <f t="shared" si="13"/>
        <v>15.75</v>
      </c>
      <c r="M97" s="65">
        <f t="shared" si="13"/>
        <v>0</v>
      </c>
      <c r="N97" s="65">
        <f t="shared" si="13"/>
        <v>33.900000000000006</v>
      </c>
      <c r="O97" s="65">
        <f t="shared" si="13"/>
        <v>0</v>
      </c>
      <c r="P97" s="65">
        <f t="shared" si="13"/>
        <v>0</v>
      </c>
      <c r="Q97" s="65">
        <f t="shared" si="13"/>
        <v>0</v>
      </c>
      <c r="R97" s="65">
        <f t="shared" si="13"/>
        <v>0</v>
      </c>
      <c r="S97" s="65">
        <f t="shared" si="13"/>
        <v>0</v>
      </c>
      <c r="T97" s="65">
        <f t="shared" si="13"/>
        <v>0</v>
      </c>
      <c r="U97" s="65">
        <f t="shared" si="10"/>
        <v>139.33</v>
      </c>
    </row>
    <row r="98" spans="1:21" ht="15.75" thickBot="1">
      <c r="A98" s="66">
        <v>5</v>
      </c>
      <c r="B98" s="64">
        <v>7</v>
      </c>
      <c r="C98" s="64" t="s">
        <v>99</v>
      </c>
      <c r="D98" s="74" t="s">
        <v>100</v>
      </c>
      <c r="E98" s="65">
        <f>E81</f>
        <v>0</v>
      </c>
      <c r="F98" s="65">
        <f aca="true" t="shared" si="14" ref="F98:T98">F81</f>
        <v>0</v>
      </c>
      <c r="G98" s="65">
        <f t="shared" si="14"/>
        <v>0</v>
      </c>
      <c r="H98" s="65">
        <f t="shared" si="14"/>
        <v>0</v>
      </c>
      <c r="I98" s="65">
        <f t="shared" si="14"/>
        <v>0</v>
      </c>
      <c r="J98" s="65">
        <f t="shared" si="14"/>
        <v>0</v>
      </c>
      <c r="K98" s="65">
        <f t="shared" si="14"/>
        <v>11.55</v>
      </c>
      <c r="L98" s="65">
        <f t="shared" si="14"/>
        <v>214.19</v>
      </c>
      <c r="M98" s="65">
        <f t="shared" si="14"/>
        <v>224.39999999999998</v>
      </c>
      <c r="N98" s="65">
        <f t="shared" si="14"/>
        <v>235.19</v>
      </c>
      <c r="O98" s="65">
        <f t="shared" si="14"/>
        <v>50.16</v>
      </c>
      <c r="P98" s="65">
        <f t="shared" si="14"/>
        <v>0</v>
      </c>
      <c r="Q98" s="65">
        <f t="shared" si="14"/>
        <v>8.05</v>
      </c>
      <c r="R98" s="65">
        <f t="shared" si="14"/>
        <v>19.98</v>
      </c>
      <c r="S98" s="65">
        <f t="shared" si="14"/>
        <v>23.11</v>
      </c>
      <c r="T98" s="65">
        <f t="shared" si="14"/>
        <v>0</v>
      </c>
      <c r="U98" s="65">
        <f t="shared" si="10"/>
        <v>786.6299999999999</v>
      </c>
    </row>
    <row r="99" spans="1:21" ht="15.75" thickBot="1">
      <c r="A99" s="66">
        <v>6</v>
      </c>
      <c r="B99" s="64">
        <v>12</v>
      </c>
      <c r="C99" s="64" t="s">
        <v>101</v>
      </c>
      <c r="D99" s="74" t="s">
        <v>102</v>
      </c>
      <c r="E99" s="65">
        <f>E87</f>
        <v>0</v>
      </c>
      <c r="F99" s="65">
        <f aca="true" t="shared" si="15" ref="F99:T99">F87</f>
        <v>0</v>
      </c>
      <c r="G99" s="65">
        <f t="shared" si="15"/>
        <v>0</v>
      </c>
      <c r="H99" s="65">
        <f t="shared" si="15"/>
        <v>95.30999999999999</v>
      </c>
      <c r="I99" s="65">
        <f t="shared" si="15"/>
        <v>46.55</v>
      </c>
      <c r="J99" s="65">
        <f t="shared" si="15"/>
        <v>0</v>
      </c>
      <c r="K99" s="65">
        <f t="shared" si="15"/>
        <v>0</v>
      </c>
      <c r="L99" s="65">
        <f t="shared" si="15"/>
        <v>76.03</v>
      </c>
      <c r="M99" s="65">
        <f t="shared" si="15"/>
        <v>28.75</v>
      </c>
      <c r="N99" s="65">
        <f t="shared" si="15"/>
        <v>14.12</v>
      </c>
      <c r="O99" s="65">
        <f t="shared" si="15"/>
        <v>0</v>
      </c>
      <c r="P99" s="65">
        <f t="shared" si="15"/>
        <v>0</v>
      </c>
      <c r="Q99" s="65">
        <f t="shared" si="15"/>
        <v>0</v>
      </c>
      <c r="R99" s="65">
        <f t="shared" si="15"/>
        <v>0</v>
      </c>
      <c r="S99" s="65">
        <f t="shared" si="15"/>
        <v>0</v>
      </c>
      <c r="T99" s="65">
        <f t="shared" si="15"/>
        <v>0</v>
      </c>
      <c r="U99" s="65">
        <f t="shared" si="10"/>
        <v>260.76</v>
      </c>
    </row>
    <row r="100" spans="4:21" ht="15.75" thickBot="1">
      <c r="D100" s="66" t="s">
        <v>160</v>
      </c>
      <c r="E100" s="65">
        <f>SUM(E93:E99)</f>
        <v>48.53</v>
      </c>
      <c r="F100" s="65">
        <f aca="true" t="shared" si="16" ref="F100:U100">SUM(F93:F99)</f>
        <v>72.14</v>
      </c>
      <c r="G100" s="65">
        <f t="shared" si="16"/>
        <v>62.81</v>
      </c>
      <c r="H100" s="65">
        <f t="shared" si="16"/>
        <v>237.3</v>
      </c>
      <c r="I100" s="65">
        <f t="shared" si="16"/>
        <v>397.65</v>
      </c>
      <c r="J100" s="65">
        <f t="shared" si="16"/>
        <v>586.69</v>
      </c>
      <c r="K100" s="65">
        <f t="shared" si="16"/>
        <v>850.7</v>
      </c>
      <c r="L100" s="65">
        <f t="shared" si="16"/>
        <v>995.3900000000001</v>
      </c>
      <c r="M100" s="65">
        <f t="shared" si="16"/>
        <v>1330.9700000000003</v>
      </c>
      <c r="N100" s="65">
        <f t="shared" si="16"/>
        <v>643.11</v>
      </c>
      <c r="O100" s="65">
        <f t="shared" si="16"/>
        <v>646.54</v>
      </c>
      <c r="P100" s="65">
        <f t="shared" si="16"/>
        <v>139.8</v>
      </c>
      <c r="Q100" s="65">
        <f t="shared" si="16"/>
        <v>430.98</v>
      </c>
      <c r="R100" s="65">
        <f t="shared" si="16"/>
        <v>546.12</v>
      </c>
      <c r="S100" s="65">
        <f t="shared" si="16"/>
        <v>232.88</v>
      </c>
      <c r="T100" s="65">
        <f t="shared" si="16"/>
        <v>107.19</v>
      </c>
      <c r="U100" s="65">
        <f t="shared" si="16"/>
        <v>7328.8</v>
      </c>
    </row>
    <row r="101" ht="15">
      <c r="U101" s="25">
        <f>SUM(E100:T100)-U100</f>
        <v>0</v>
      </c>
    </row>
    <row r="102" spans="1:21" ht="15.75" thickBot="1">
      <c r="A102" s="22" t="s">
        <v>201</v>
      </c>
      <c r="B102" s="108"/>
      <c r="C102" s="44"/>
      <c r="U102" s="25">
        <f>U100-U89</f>
        <v>0</v>
      </c>
    </row>
    <row r="103" spans="3:21" ht="15.75" thickBot="1">
      <c r="C103" s="44"/>
      <c r="D103" s="44"/>
      <c r="E103" s="242" t="s">
        <v>171</v>
      </c>
      <c r="F103" s="243"/>
      <c r="G103" s="243"/>
      <c r="H103" s="243"/>
      <c r="I103" s="243"/>
      <c r="J103" s="243"/>
      <c r="K103" s="243"/>
      <c r="L103" s="243"/>
      <c r="M103" s="243"/>
      <c r="N103" s="243"/>
      <c r="O103" s="243"/>
      <c r="P103" s="243"/>
      <c r="Q103" s="243"/>
      <c r="R103" s="243"/>
      <c r="S103" s="243"/>
      <c r="T103" s="244"/>
      <c r="U103" s="78"/>
    </row>
    <row r="104" spans="1:21" ht="15.75" thickBot="1">
      <c r="A104" s="64" t="s">
        <v>193</v>
      </c>
      <c r="B104" s="64" t="s">
        <v>74</v>
      </c>
      <c r="C104" s="64" t="s">
        <v>89</v>
      </c>
      <c r="D104" s="74" t="s">
        <v>90</v>
      </c>
      <c r="E104" s="64">
        <v>2000</v>
      </c>
      <c r="F104" s="64">
        <v>2001</v>
      </c>
      <c r="G104" s="64">
        <v>2002</v>
      </c>
      <c r="H104" s="64">
        <v>2003</v>
      </c>
      <c r="I104" s="64">
        <v>2004</v>
      </c>
      <c r="J104" s="64">
        <v>2005</v>
      </c>
      <c r="K104" s="64">
        <v>2006</v>
      </c>
      <c r="L104" s="64">
        <v>2007</v>
      </c>
      <c r="M104" s="64">
        <v>2008</v>
      </c>
      <c r="N104" s="64">
        <v>2009</v>
      </c>
      <c r="O104" s="64">
        <v>2010</v>
      </c>
      <c r="P104" s="64">
        <v>2011</v>
      </c>
      <c r="Q104" s="64">
        <v>2012</v>
      </c>
      <c r="R104" s="64">
        <v>2013</v>
      </c>
      <c r="S104" s="64">
        <v>2014</v>
      </c>
      <c r="T104" s="64">
        <v>2015</v>
      </c>
      <c r="U104" s="64" t="s">
        <v>160</v>
      </c>
    </row>
    <row r="105" spans="1:21" ht="15.75" thickBot="1">
      <c r="A105" s="66">
        <v>1</v>
      </c>
      <c r="B105" s="64">
        <v>4</v>
      </c>
      <c r="C105" s="64" t="s">
        <v>96</v>
      </c>
      <c r="D105" s="74" t="s">
        <v>95</v>
      </c>
      <c r="E105" s="65">
        <v>48.53</v>
      </c>
      <c r="F105" s="65">
        <v>72.14</v>
      </c>
      <c r="G105" s="65">
        <v>62.81</v>
      </c>
      <c r="H105" s="65">
        <v>141.99</v>
      </c>
      <c r="I105" s="65">
        <v>351.09999999999997</v>
      </c>
      <c r="J105" s="65">
        <v>230.43</v>
      </c>
      <c r="K105" s="65">
        <v>417.38999999999993</v>
      </c>
      <c r="L105" s="65">
        <v>428.02</v>
      </c>
      <c r="M105" s="65">
        <v>283.25</v>
      </c>
      <c r="N105" s="65">
        <v>50.69</v>
      </c>
      <c r="O105" s="65">
        <v>358.57</v>
      </c>
      <c r="P105" s="65">
        <v>67.44</v>
      </c>
      <c r="Q105" s="65">
        <v>175.23</v>
      </c>
      <c r="R105" s="65">
        <v>135.28</v>
      </c>
      <c r="S105" s="65">
        <v>115.30000000000001</v>
      </c>
      <c r="T105" s="65">
        <v>34.26</v>
      </c>
      <c r="U105" s="65">
        <f aca="true" t="shared" si="17" ref="U105:U111">SUM(E105:T105)</f>
        <v>2972.4300000000007</v>
      </c>
    </row>
    <row r="106" spans="1:21" ht="15.75" thickBot="1">
      <c r="A106" s="64">
        <v>2</v>
      </c>
      <c r="B106" s="64">
        <v>2</v>
      </c>
      <c r="C106" s="64" t="s">
        <v>93</v>
      </c>
      <c r="D106" s="74" t="s">
        <v>92</v>
      </c>
      <c r="E106" s="65">
        <v>0</v>
      </c>
      <c r="F106" s="65">
        <v>0</v>
      </c>
      <c r="G106" s="65">
        <v>0</v>
      </c>
      <c r="H106" s="65">
        <v>0</v>
      </c>
      <c r="I106" s="65">
        <v>0</v>
      </c>
      <c r="J106" s="65">
        <v>0</v>
      </c>
      <c r="K106" s="65">
        <v>0</v>
      </c>
      <c r="L106" s="65">
        <v>0</v>
      </c>
      <c r="M106" s="65">
        <v>571.14</v>
      </c>
      <c r="N106" s="65">
        <v>234.86999999999998</v>
      </c>
      <c r="O106" s="65">
        <v>170.5</v>
      </c>
      <c r="P106" s="65">
        <v>0</v>
      </c>
      <c r="Q106" s="65">
        <v>181.77</v>
      </c>
      <c r="R106" s="65">
        <v>297.86</v>
      </c>
      <c r="S106" s="65">
        <v>79.44</v>
      </c>
      <c r="T106" s="65">
        <v>72.93</v>
      </c>
      <c r="U106" s="65">
        <f t="shared" si="17"/>
        <v>1608.51</v>
      </c>
    </row>
    <row r="107" spans="1:21" ht="15.75" thickBot="1">
      <c r="A107" s="64">
        <v>3</v>
      </c>
      <c r="B107" s="64">
        <v>1</v>
      </c>
      <c r="C107" s="64" t="s">
        <v>91</v>
      </c>
      <c r="D107" s="74" t="s">
        <v>92</v>
      </c>
      <c r="E107" s="65">
        <v>0</v>
      </c>
      <c r="F107" s="65">
        <v>0</v>
      </c>
      <c r="G107" s="65">
        <v>0</v>
      </c>
      <c r="H107" s="65">
        <v>0</v>
      </c>
      <c r="I107" s="65">
        <v>0</v>
      </c>
      <c r="J107" s="65">
        <v>158.43</v>
      </c>
      <c r="K107" s="65">
        <v>160.83</v>
      </c>
      <c r="L107" s="65">
        <v>177.36</v>
      </c>
      <c r="M107" s="65">
        <v>128.57</v>
      </c>
      <c r="N107" s="65">
        <v>27.37</v>
      </c>
      <c r="O107" s="65">
        <v>25</v>
      </c>
      <c r="P107" s="65">
        <v>40</v>
      </c>
      <c r="Q107" s="65">
        <v>55</v>
      </c>
      <c r="R107" s="65">
        <v>93</v>
      </c>
      <c r="S107" s="65">
        <v>15.03</v>
      </c>
      <c r="T107" s="65">
        <v>0</v>
      </c>
      <c r="U107" s="65">
        <f t="shared" si="17"/>
        <v>880.59</v>
      </c>
    </row>
    <row r="108" spans="1:21" ht="15.75" thickBot="1">
      <c r="A108" s="64">
        <v>4</v>
      </c>
      <c r="B108" s="64">
        <v>3</v>
      </c>
      <c r="C108" s="64" t="s">
        <v>94</v>
      </c>
      <c r="D108" s="74" t="s">
        <v>95</v>
      </c>
      <c r="E108" s="65">
        <v>0</v>
      </c>
      <c r="F108" s="65">
        <v>0</v>
      </c>
      <c r="G108" s="65">
        <v>0</v>
      </c>
      <c r="H108" s="65">
        <v>0</v>
      </c>
      <c r="I108" s="65">
        <v>0</v>
      </c>
      <c r="J108" s="65">
        <v>197.83</v>
      </c>
      <c r="K108" s="65">
        <v>171.25</v>
      </c>
      <c r="L108" s="65">
        <v>84.04</v>
      </c>
      <c r="M108" s="65">
        <v>94.86</v>
      </c>
      <c r="N108" s="65">
        <v>46.97</v>
      </c>
      <c r="O108" s="65">
        <v>42.31</v>
      </c>
      <c r="P108" s="65">
        <v>32.36</v>
      </c>
      <c r="Q108" s="65">
        <v>10.93</v>
      </c>
      <c r="R108" s="65">
        <v>0</v>
      </c>
      <c r="S108" s="65">
        <v>0</v>
      </c>
      <c r="T108" s="65">
        <v>0</v>
      </c>
      <c r="U108" s="65">
        <f t="shared" si="17"/>
        <v>680.55</v>
      </c>
    </row>
    <row r="109" spans="1:21" ht="15.75" thickBot="1">
      <c r="A109" s="66">
        <v>5</v>
      </c>
      <c r="B109" s="64">
        <v>7</v>
      </c>
      <c r="C109" s="64" t="s">
        <v>99</v>
      </c>
      <c r="D109" s="74" t="s">
        <v>100</v>
      </c>
      <c r="E109" s="65">
        <v>0</v>
      </c>
      <c r="F109" s="65">
        <v>0</v>
      </c>
      <c r="G109" s="65">
        <v>0</v>
      </c>
      <c r="H109" s="65">
        <v>0</v>
      </c>
      <c r="I109" s="65">
        <v>0</v>
      </c>
      <c r="J109" s="65">
        <v>0</v>
      </c>
      <c r="K109" s="65">
        <v>11.55</v>
      </c>
      <c r="L109" s="65">
        <v>214.19</v>
      </c>
      <c r="M109" s="65">
        <v>224.39999999999998</v>
      </c>
      <c r="N109" s="65">
        <v>235.19</v>
      </c>
      <c r="O109" s="65">
        <v>50.16</v>
      </c>
      <c r="P109" s="65">
        <v>0</v>
      </c>
      <c r="Q109" s="65">
        <v>8.05</v>
      </c>
      <c r="R109" s="65">
        <v>19.98</v>
      </c>
      <c r="S109" s="65">
        <v>23.11</v>
      </c>
      <c r="T109" s="65">
        <v>0</v>
      </c>
      <c r="U109" s="65">
        <f t="shared" si="17"/>
        <v>786.6299999999999</v>
      </c>
    </row>
    <row r="110" spans="1:21" ht="15.75" thickBot="1">
      <c r="A110" s="66">
        <v>6</v>
      </c>
      <c r="B110" s="64">
        <v>12</v>
      </c>
      <c r="C110" s="64" t="s">
        <v>101</v>
      </c>
      <c r="D110" s="74" t="s">
        <v>102</v>
      </c>
      <c r="E110" s="65">
        <v>0</v>
      </c>
      <c r="F110" s="65">
        <v>0</v>
      </c>
      <c r="G110" s="65">
        <v>0</v>
      </c>
      <c r="H110" s="65">
        <v>95.30999999999999</v>
      </c>
      <c r="I110" s="65">
        <v>46.55</v>
      </c>
      <c r="J110" s="65">
        <v>0</v>
      </c>
      <c r="K110" s="65">
        <v>0</v>
      </c>
      <c r="L110" s="65">
        <v>76.03</v>
      </c>
      <c r="M110" s="65">
        <v>28.75</v>
      </c>
      <c r="N110" s="65">
        <v>14.12</v>
      </c>
      <c r="O110" s="65">
        <v>0</v>
      </c>
      <c r="P110" s="65">
        <v>0</v>
      </c>
      <c r="Q110" s="65">
        <v>0</v>
      </c>
      <c r="R110" s="65">
        <v>0</v>
      </c>
      <c r="S110" s="65">
        <v>0</v>
      </c>
      <c r="T110" s="65">
        <v>0</v>
      </c>
      <c r="U110" s="65">
        <f t="shared" si="17"/>
        <v>260.76</v>
      </c>
    </row>
    <row r="111" spans="1:21" ht="15.75" thickBot="1">
      <c r="A111" s="66">
        <v>7</v>
      </c>
      <c r="B111" s="64">
        <v>5</v>
      </c>
      <c r="C111" s="64" t="s">
        <v>97</v>
      </c>
      <c r="D111" s="74" t="s">
        <v>98</v>
      </c>
      <c r="E111" s="65">
        <v>0</v>
      </c>
      <c r="F111" s="65">
        <v>0</v>
      </c>
      <c r="G111" s="65">
        <v>0</v>
      </c>
      <c r="H111" s="65">
        <v>0</v>
      </c>
      <c r="I111" s="65">
        <v>0</v>
      </c>
      <c r="J111" s="65">
        <v>0</v>
      </c>
      <c r="K111" s="65">
        <v>89.68</v>
      </c>
      <c r="L111" s="65">
        <v>15.75</v>
      </c>
      <c r="M111" s="65">
        <v>0</v>
      </c>
      <c r="N111" s="65">
        <v>33.900000000000006</v>
      </c>
      <c r="O111" s="65">
        <v>0</v>
      </c>
      <c r="P111" s="65">
        <v>0</v>
      </c>
      <c r="Q111" s="65">
        <v>0</v>
      </c>
      <c r="R111" s="65">
        <v>0</v>
      </c>
      <c r="S111" s="65">
        <v>0</v>
      </c>
      <c r="T111" s="65">
        <v>0</v>
      </c>
      <c r="U111" s="65">
        <f t="shared" si="17"/>
        <v>139.33</v>
      </c>
    </row>
    <row r="112" spans="4:21" ht="15.75" thickBot="1">
      <c r="D112" s="66" t="s">
        <v>202</v>
      </c>
      <c r="E112" s="65">
        <f>SUM(E105:E111)</f>
        <v>48.53</v>
      </c>
      <c r="F112" s="65">
        <f aca="true" t="shared" si="18" ref="F112:U112">SUM(F105:F111)</f>
        <v>72.14</v>
      </c>
      <c r="G112" s="65">
        <f t="shared" si="18"/>
        <v>62.81</v>
      </c>
      <c r="H112" s="65">
        <f t="shared" si="18"/>
        <v>237.3</v>
      </c>
      <c r="I112" s="65">
        <f t="shared" si="18"/>
        <v>397.65</v>
      </c>
      <c r="J112" s="65">
        <f t="shared" si="18"/>
        <v>586.69</v>
      </c>
      <c r="K112" s="65">
        <f t="shared" si="18"/>
        <v>850.6999999999998</v>
      </c>
      <c r="L112" s="65">
        <f t="shared" si="18"/>
        <v>995.3899999999999</v>
      </c>
      <c r="M112" s="65">
        <f t="shared" si="18"/>
        <v>1330.9699999999998</v>
      </c>
      <c r="N112" s="65">
        <f t="shared" si="18"/>
        <v>643.1099999999999</v>
      </c>
      <c r="O112" s="65">
        <f t="shared" si="18"/>
        <v>646.5399999999998</v>
      </c>
      <c r="P112" s="65">
        <f t="shared" si="18"/>
        <v>139.8</v>
      </c>
      <c r="Q112" s="65">
        <f t="shared" si="18"/>
        <v>430.98</v>
      </c>
      <c r="R112" s="65">
        <f t="shared" si="18"/>
        <v>546.12</v>
      </c>
      <c r="S112" s="65">
        <f t="shared" si="18"/>
        <v>232.88</v>
      </c>
      <c r="T112" s="65">
        <f t="shared" si="18"/>
        <v>107.19</v>
      </c>
      <c r="U112" s="65">
        <f t="shared" si="18"/>
        <v>7328.800000000001</v>
      </c>
    </row>
  </sheetData>
  <sheetProtection/>
  <mergeCells count="9">
    <mergeCell ref="E83:T83"/>
    <mergeCell ref="E91:T91"/>
    <mergeCell ref="E103:T103"/>
    <mergeCell ref="E2:T2"/>
    <mergeCell ref="E17:T17"/>
    <mergeCell ref="E32:T32"/>
    <mergeCell ref="E42:T42"/>
    <mergeCell ref="E67:T67"/>
    <mergeCell ref="E72:T72"/>
  </mergeCells>
  <printOptions/>
  <pageMargins left="0.511811024" right="0.511811024" top="0.787401575" bottom="0.787401575" header="0.31496062" footer="0.31496062"/>
  <pageSetup horizontalDpi="600" verticalDpi="600" orientation="landscape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W105"/>
  <sheetViews>
    <sheetView zoomScalePageLayoutView="0" workbookViewId="0" topLeftCell="A82">
      <selection activeCell="C114" sqref="C114"/>
    </sheetView>
  </sheetViews>
  <sheetFormatPr defaultColWidth="9.140625" defaultRowHeight="15"/>
  <cols>
    <col min="1" max="2" width="9.140625" style="21" customWidth="1"/>
    <col min="3" max="3" width="29.8515625" style="21" bestFit="1" customWidth="1"/>
    <col min="4" max="4" width="9.140625" style="21" customWidth="1"/>
    <col min="5" max="8" width="12.140625" style="21" bestFit="1" customWidth="1"/>
    <col min="9" max="14" width="13.28125" style="21" bestFit="1" customWidth="1"/>
    <col min="15" max="17" width="12.140625" style="21" bestFit="1" customWidth="1"/>
    <col min="18" max="18" width="13.421875" style="21" customWidth="1"/>
    <col min="19" max="19" width="13.28125" style="21" bestFit="1" customWidth="1"/>
    <col min="20" max="21" width="12.140625" style="21" bestFit="1" customWidth="1"/>
    <col min="22" max="22" width="14.28125" style="21" bestFit="1" customWidth="1"/>
    <col min="23" max="16384" width="9.140625" style="21" customWidth="1"/>
  </cols>
  <sheetData>
    <row r="1" ht="15.75" thickBot="1"/>
    <row r="2" spans="5:22" ht="15.75" thickBot="1">
      <c r="E2" s="242" t="s">
        <v>240</v>
      </c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4"/>
      <c r="V2" s="68"/>
    </row>
    <row r="3" spans="3:22" ht="15.75" thickBot="1">
      <c r="C3" s="21" t="s">
        <v>162</v>
      </c>
      <c r="D3" s="64" t="s">
        <v>74</v>
      </c>
      <c r="E3" s="64">
        <v>2018</v>
      </c>
      <c r="F3" s="64">
        <v>2019</v>
      </c>
      <c r="G3" s="64">
        <v>2020</v>
      </c>
      <c r="H3" s="64">
        <v>2021</v>
      </c>
      <c r="I3" s="64">
        <v>2022</v>
      </c>
      <c r="J3" s="64">
        <v>2023</v>
      </c>
      <c r="K3" s="72">
        <v>2024</v>
      </c>
      <c r="L3" s="64">
        <v>2025</v>
      </c>
      <c r="M3" s="64">
        <v>2026</v>
      </c>
      <c r="N3" s="64">
        <v>2027</v>
      </c>
      <c r="O3" s="64">
        <v>2028</v>
      </c>
      <c r="P3" s="64">
        <v>2029</v>
      </c>
      <c r="Q3" s="64">
        <v>2030</v>
      </c>
      <c r="R3" s="72">
        <v>2031</v>
      </c>
      <c r="S3" s="64">
        <v>2032</v>
      </c>
      <c r="T3" s="64">
        <v>2033</v>
      </c>
      <c r="U3" s="161">
        <v>2034</v>
      </c>
      <c r="V3" s="64" t="s">
        <v>160</v>
      </c>
    </row>
    <row r="4" spans="2:22" ht="15.75" thickBot="1">
      <c r="B4" s="21">
        <v>1</v>
      </c>
      <c r="C4" s="64" t="s">
        <v>103</v>
      </c>
      <c r="D4" s="64">
        <v>1</v>
      </c>
      <c r="E4" s="65">
        <v>0</v>
      </c>
      <c r="F4" s="65">
        <v>0</v>
      </c>
      <c r="G4" s="65">
        <v>0</v>
      </c>
      <c r="H4" s="65">
        <v>1531146</v>
      </c>
      <c r="I4" s="65">
        <v>2064462</v>
      </c>
      <c r="J4" s="65">
        <v>0</v>
      </c>
      <c r="K4" s="73">
        <v>0</v>
      </c>
      <c r="L4" s="65">
        <v>0</v>
      </c>
      <c r="M4" s="65">
        <v>0</v>
      </c>
      <c r="N4" s="65">
        <v>0</v>
      </c>
      <c r="O4" s="65">
        <v>0</v>
      </c>
      <c r="P4" s="65">
        <v>0</v>
      </c>
      <c r="Q4" s="65">
        <v>0</v>
      </c>
      <c r="R4" s="73">
        <v>0</v>
      </c>
      <c r="S4" s="65">
        <v>0</v>
      </c>
      <c r="T4" s="65">
        <v>0</v>
      </c>
      <c r="U4" s="65">
        <v>0</v>
      </c>
      <c r="V4" s="65">
        <f aca="true" t="shared" si="0" ref="V4:V13">SUM(E4:U4)</f>
        <v>3595608</v>
      </c>
    </row>
    <row r="5" spans="2:22" ht="15.75" thickBot="1">
      <c r="B5" s="21">
        <v>2</v>
      </c>
      <c r="C5" s="64" t="s">
        <v>104</v>
      </c>
      <c r="D5" s="64">
        <v>1</v>
      </c>
      <c r="E5" s="65">
        <v>110288</v>
      </c>
      <c r="F5" s="65">
        <v>0</v>
      </c>
      <c r="G5" s="65">
        <v>0</v>
      </c>
      <c r="H5" s="65">
        <v>0</v>
      </c>
      <c r="I5" s="65">
        <v>0</v>
      </c>
      <c r="J5" s="65">
        <v>2021977</v>
      </c>
      <c r="K5" s="73">
        <v>754976</v>
      </c>
      <c r="L5" s="65">
        <v>0</v>
      </c>
      <c r="M5" s="65">
        <v>0</v>
      </c>
      <c r="N5" s="65">
        <v>0</v>
      </c>
      <c r="O5" s="65">
        <v>0</v>
      </c>
      <c r="P5" s="65">
        <v>0</v>
      </c>
      <c r="Q5" s="65">
        <v>0</v>
      </c>
      <c r="R5" s="73">
        <v>0</v>
      </c>
      <c r="S5" s="65">
        <v>0</v>
      </c>
      <c r="T5" s="65">
        <v>0</v>
      </c>
      <c r="U5" s="65">
        <v>0</v>
      </c>
      <c r="V5" s="65">
        <f t="shared" si="0"/>
        <v>2887241</v>
      </c>
    </row>
    <row r="6" spans="2:22" ht="15.75" thickBot="1">
      <c r="B6" s="21">
        <v>3</v>
      </c>
      <c r="C6" s="64" t="s">
        <v>105</v>
      </c>
      <c r="D6" s="64">
        <v>1</v>
      </c>
      <c r="E6" s="65">
        <v>196274</v>
      </c>
      <c r="F6" s="65">
        <v>17191</v>
      </c>
      <c r="G6" s="65">
        <v>0</v>
      </c>
      <c r="H6" s="65">
        <v>0</v>
      </c>
      <c r="I6" s="65">
        <v>0</v>
      </c>
      <c r="J6" s="65">
        <v>9524</v>
      </c>
      <c r="K6" s="73">
        <v>35788</v>
      </c>
      <c r="L6" s="65">
        <v>1708544</v>
      </c>
      <c r="M6" s="65">
        <v>149650</v>
      </c>
      <c r="N6" s="65">
        <v>0</v>
      </c>
      <c r="O6" s="65">
        <v>0</v>
      </c>
      <c r="P6" s="65">
        <v>0</v>
      </c>
      <c r="Q6" s="65">
        <v>82909</v>
      </c>
      <c r="R6" s="73">
        <v>311530</v>
      </c>
      <c r="S6" s="65">
        <v>0</v>
      </c>
      <c r="T6" s="65">
        <v>0</v>
      </c>
      <c r="U6" s="65">
        <v>0</v>
      </c>
      <c r="V6" s="65">
        <f t="shared" si="0"/>
        <v>2511410</v>
      </c>
    </row>
    <row r="7" spans="2:22" ht="15.75" thickBot="1">
      <c r="B7" s="21">
        <v>4</v>
      </c>
      <c r="C7" s="64" t="s">
        <v>106</v>
      </c>
      <c r="D7" s="64">
        <v>1</v>
      </c>
      <c r="E7" s="65">
        <v>0</v>
      </c>
      <c r="F7" s="65">
        <v>36073</v>
      </c>
      <c r="G7" s="65">
        <v>0</v>
      </c>
      <c r="H7" s="65">
        <v>95245</v>
      </c>
      <c r="I7" s="65">
        <v>0</v>
      </c>
      <c r="J7" s="65">
        <v>415573</v>
      </c>
      <c r="K7" s="73">
        <v>0</v>
      </c>
      <c r="L7" s="65">
        <v>0</v>
      </c>
      <c r="M7" s="65">
        <v>314017</v>
      </c>
      <c r="N7" s="65">
        <v>0</v>
      </c>
      <c r="O7" s="65">
        <v>829090</v>
      </c>
      <c r="P7" s="65">
        <v>0</v>
      </c>
      <c r="Q7" s="65">
        <v>373090</v>
      </c>
      <c r="R7" s="73">
        <v>0</v>
      </c>
      <c r="S7" s="65">
        <v>0</v>
      </c>
      <c r="T7" s="65">
        <v>0</v>
      </c>
      <c r="U7" s="65">
        <v>0</v>
      </c>
      <c r="V7" s="65">
        <f t="shared" si="0"/>
        <v>2063088</v>
      </c>
    </row>
    <row r="8" spans="2:22" ht="15.75" thickBot="1">
      <c r="B8" s="21">
        <v>5</v>
      </c>
      <c r="C8" s="64" t="s">
        <v>107</v>
      </c>
      <c r="D8" s="64">
        <v>1</v>
      </c>
      <c r="E8" s="65">
        <v>41457</v>
      </c>
      <c r="F8" s="65">
        <v>0</v>
      </c>
      <c r="G8" s="65">
        <v>45241</v>
      </c>
      <c r="H8" s="65">
        <v>0</v>
      </c>
      <c r="I8" s="65">
        <v>0</v>
      </c>
      <c r="J8" s="65">
        <v>73814</v>
      </c>
      <c r="K8" s="73">
        <v>283793</v>
      </c>
      <c r="L8" s="65">
        <v>0</v>
      </c>
      <c r="M8" s="65">
        <v>0</v>
      </c>
      <c r="N8" s="65">
        <v>393817</v>
      </c>
      <c r="O8" s="65">
        <v>0</v>
      </c>
      <c r="P8" s="65">
        <v>0</v>
      </c>
      <c r="Q8" s="65">
        <v>642544</v>
      </c>
      <c r="R8" s="73">
        <v>0</v>
      </c>
      <c r="S8" s="65">
        <v>0</v>
      </c>
      <c r="T8" s="65">
        <v>0</v>
      </c>
      <c r="U8" s="65">
        <v>0</v>
      </c>
      <c r="V8" s="65">
        <f t="shared" si="0"/>
        <v>1480666</v>
      </c>
    </row>
    <row r="9" spans="2:22" ht="15.75" thickBot="1">
      <c r="B9" s="21">
        <v>6</v>
      </c>
      <c r="C9" s="64" t="s">
        <v>108</v>
      </c>
      <c r="D9" s="64">
        <v>1</v>
      </c>
      <c r="E9" s="65">
        <v>97200</v>
      </c>
      <c r="F9" s="65">
        <v>0</v>
      </c>
      <c r="G9" s="65">
        <v>0</v>
      </c>
      <c r="H9" s="65">
        <v>0</v>
      </c>
      <c r="I9" s="65">
        <v>0</v>
      </c>
      <c r="J9" s="65">
        <v>0</v>
      </c>
      <c r="K9" s="73">
        <v>189596</v>
      </c>
      <c r="L9" s="65">
        <v>605028</v>
      </c>
      <c r="M9" s="65">
        <v>0</v>
      </c>
      <c r="N9" s="65">
        <v>0</v>
      </c>
      <c r="O9" s="65">
        <v>0</v>
      </c>
      <c r="P9" s="65">
        <v>0</v>
      </c>
      <c r="Q9" s="65">
        <v>0</v>
      </c>
      <c r="R9" s="73">
        <v>0</v>
      </c>
      <c r="S9" s="65">
        <v>0</v>
      </c>
      <c r="T9" s="65">
        <v>0</v>
      </c>
      <c r="U9" s="65">
        <v>0</v>
      </c>
      <c r="V9" s="65">
        <f t="shared" si="0"/>
        <v>891824</v>
      </c>
    </row>
    <row r="10" spans="2:22" ht="15.75" thickBot="1">
      <c r="B10" s="21">
        <v>7</v>
      </c>
      <c r="C10" s="64" t="s">
        <v>109</v>
      </c>
      <c r="D10" s="64">
        <v>1</v>
      </c>
      <c r="E10" s="65">
        <v>0</v>
      </c>
      <c r="F10" s="65">
        <v>0</v>
      </c>
      <c r="G10" s="65">
        <v>0</v>
      </c>
      <c r="H10" s="65">
        <v>0</v>
      </c>
      <c r="I10" s="65">
        <v>130961</v>
      </c>
      <c r="J10" s="65">
        <v>1327860</v>
      </c>
      <c r="K10" s="73">
        <v>0</v>
      </c>
      <c r="L10" s="65">
        <v>0</v>
      </c>
      <c r="M10" s="65">
        <v>0</v>
      </c>
      <c r="N10" s="65">
        <v>0</v>
      </c>
      <c r="O10" s="65">
        <v>0</v>
      </c>
      <c r="P10" s="65">
        <v>1139998</v>
      </c>
      <c r="Q10" s="65">
        <v>829090</v>
      </c>
      <c r="R10" s="73">
        <v>0</v>
      </c>
      <c r="S10" s="65">
        <v>0</v>
      </c>
      <c r="T10" s="65">
        <v>0</v>
      </c>
      <c r="U10" s="65">
        <v>0</v>
      </c>
      <c r="V10" s="65">
        <f t="shared" si="0"/>
        <v>3427909</v>
      </c>
    </row>
    <row r="11" spans="2:22" ht="15.75" thickBot="1">
      <c r="B11" s="21">
        <v>8</v>
      </c>
      <c r="C11" s="64" t="s">
        <v>110</v>
      </c>
      <c r="D11" s="64">
        <v>1</v>
      </c>
      <c r="E11" s="65">
        <v>91347</v>
      </c>
      <c r="F11" s="65">
        <v>11905</v>
      </c>
      <c r="G11" s="65">
        <v>14286</v>
      </c>
      <c r="H11" s="65">
        <v>0</v>
      </c>
      <c r="I11" s="65">
        <v>486700</v>
      </c>
      <c r="J11" s="65">
        <v>298268</v>
      </c>
      <c r="K11" s="73">
        <v>625306</v>
      </c>
      <c r="L11" s="65">
        <v>0</v>
      </c>
      <c r="M11" s="65">
        <v>103636</v>
      </c>
      <c r="N11" s="65">
        <v>124363</v>
      </c>
      <c r="O11" s="65">
        <v>0</v>
      </c>
      <c r="P11" s="65">
        <v>0</v>
      </c>
      <c r="Q11" s="65">
        <v>0</v>
      </c>
      <c r="R11" s="73">
        <v>0</v>
      </c>
      <c r="S11" s="65">
        <v>0</v>
      </c>
      <c r="T11" s="65">
        <v>0</v>
      </c>
      <c r="U11" s="65">
        <v>0</v>
      </c>
      <c r="V11" s="65">
        <f t="shared" si="0"/>
        <v>1755811</v>
      </c>
    </row>
    <row r="12" spans="2:22" ht="15.75" thickBot="1">
      <c r="B12" s="21">
        <v>9</v>
      </c>
      <c r="C12" s="64" t="s">
        <v>111</v>
      </c>
      <c r="D12" s="64">
        <v>1</v>
      </c>
      <c r="E12" s="65">
        <v>127315</v>
      </c>
      <c r="F12" s="65">
        <v>0</v>
      </c>
      <c r="G12" s="65">
        <v>0</v>
      </c>
      <c r="H12" s="65">
        <v>0</v>
      </c>
      <c r="I12" s="65">
        <v>0</v>
      </c>
      <c r="J12" s="65">
        <v>0</v>
      </c>
      <c r="K12" s="73">
        <v>595243</v>
      </c>
      <c r="L12" s="65">
        <v>351326</v>
      </c>
      <c r="M12" s="65">
        <v>0</v>
      </c>
      <c r="N12" s="65">
        <v>0</v>
      </c>
      <c r="O12" s="65">
        <v>0</v>
      </c>
      <c r="P12" s="65">
        <v>0</v>
      </c>
      <c r="Q12" s="65">
        <v>0</v>
      </c>
      <c r="R12" s="73">
        <v>0</v>
      </c>
      <c r="S12" s="65">
        <v>0</v>
      </c>
      <c r="T12" s="65">
        <v>0</v>
      </c>
      <c r="U12" s="65">
        <v>0</v>
      </c>
      <c r="V12" s="65">
        <f t="shared" si="0"/>
        <v>1073884</v>
      </c>
    </row>
    <row r="13" spans="2:22" ht="15.75" thickBot="1">
      <c r="B13" s="21">
        <v>10</v>
      </c>
      <c r="C13" s="64" t="s">
        <v>112</v>
      </c>
      <c r="D13" s="64">
        <v>1</v>
      </c>
      <c r="E13" s="65">
        <v>161526</v>
      </c>
      <c r="F13" s="65">
        <v>0</v>
      </c>
      <c r="G13" s="65">
        <v>0</v>
      </c>
      <c r="H13" s="65">
        <v>0</v>
      </c>
      <c r="I13" s="65">
        <v>0</v>
      </c>
      <c r="J13" s="65">
        <v>0</v>
      </c>
      <c r="K13" s="73">
        <v>1105709</v>
      </c>
      <c r="L13" s="65">
        <v>0</v>
      </c>
      <c r="M13" s="65">
        <v>0</v>
      </c>
      <c r="N13" s="65">
        <v>0</v>
      </c>
      <c r="O13" s="65">
        <v>0</v>
      </c>
      <c r="P13" s="65">
        <v>0</v>
      </c>
      <c r="Q13" s="65">
        <v>0</v>
      </c>
      <c r="R13" s="73">
        <v>0</v>
      </c>
      <c r="S13" s="65">
        <v>0</v>
      </c>
      <c r="T13" s="65">
        <v>0</v>
      </c>
      <c r="U13" s="65">
        <v>0</v>
      </c>
      <c r="V13" s="65">
        <f t="shared" si="0"/>
        <v>1267235</v>
      </c>
    </row>
    <row r="14" spans="3:22" ht="15.75" thickBot="1">
      <c r="C14" s="66" t="s">
        <v>160</v>
      </c>
      <c r="D14" s="64"/>
      <c r="E14" s="65">
        <f>SUM(E4:E13)</f>
        <v>825407</v>
      </c>
      <c r="F14" s="65">
        <f aca="true" t="shared" si="1" ref="F14:V14">SUM(F4:F13)</f>
        <v>65169</v>
      </c>
      <c r="G14" s="65">
        <f t="shared" si="1"/>
        <v>59527</v>
      </c>
      <c r="H14" s="65">
        <f t="shared" si="1"/>
        <v>1626391</v>
      </c>
      <c r="I14" s="65">
        <f t="shared" si="1"/>
        <v>2682123</v>
      </c>
      <c r="J14" s="65">
        <f t="shared" si="1"/>
        <v>4147016</v>
      </c>
      <c r="K14" s="73">
        <f t="shared" si="1"/>
        <v>3590411</v>
      </c>
      <c r="L14" s="65">
        <f t="shared" si="1"/>
        <v>2664898</v>
      </c>
      <c r="M14" s="65">
        <f t="shared" si="1"/>
        <v>567303</v>
      </c>
      <c r="N14" s="65">
        <f t="shared" si="1"/>
        <v>518180</v>
      </c>
      <c r="O14" s="65">
        <f t="shared" si="1"/>
        <v>829090</v>
      </c>
      <c r="P14" s="65">
        <f t="shared" si="1"/>
        <v>1139998</v>
      </c>
      <c r="Q14" s="65">
        <f t="shared" si="1"/>
        <v>1927633</v>
      </c>
      <c r="R14" s="73">
        <f t="shared" si="1"/>
        <v>311530</v>
      </c>
      <c r="S14" s="65">
        <f t="shared" si="1"/>
        <v>0</v>
      </c>
      <c r="T14" s="65">
        <f t="shared" si="1"/>
        <v>0</v>
      </c>
      <c r="U14" s="162">
        <f t="shared" si="1"/>
        <v>0</v>
      </c>
      <c r="V14" s="65">
        <f t="shared" si="1"/>
        <v>20954676</v>
      </c>
    </row>
    <row r="15" spans="3:22" ht="15.75" thickBot="1">
      <c r="C15" s="74" t="s">
        <v>170</v>
      </c>
      <c r="D15" s="75"/>
      <c r="E15" s="75"/>
      <c r="F15" s="75"/>
      <c r="G15" s="75"/>
      <c r="H15" s="75"/>
      <c r="I15" s="75"/>
      <c r="J15" s="75"/>
      <c r="K15" s="76">
        <f>SUM(E14:K14)</f>
        <v>12996044</v>
      </c>
      <c r="L15" s="75"/>
      <c r="M15" s="75"/>
      <c r="N15" s="75"/>
      <c r="O15" s="75"/>
      <c r="P15" s="75"/>
      <c r="Q15" s="75"/>
      <c r="R15" s="76">
        <f>SUM(L14:R14)</f>
        <v>7958632</v>
      </c>
      <c r="S15" s="75"/>
      <c r="T15" s="75"/>
      <c r="U15" s="163"/>
      <c r="V15" s="65">
        <f>K15+R15</f>
        <v>20954676</v>
      </c>
    </row>
    <row r="16" spans="5:22" ht="15.75" thickBot="1"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</row>
    <row r="17" spans="5:22" ht="15.75" thickBot="1">
      <c r="E17" s="245" t="s">
        <v>161</v>
      </c>
      <c r="F17" s="245"/>
      <c r="G17" s="245"/>
      <c r="H17" s="245"/>
      <c r="I17" s="245"/>
      <c r="J17" s="245"/>
      <c r="K17" s="245"/>
      <c r="L17" s="245"/>
      <c r="M17" s="245"/>
      <c r="N17" s="245"/>
      <c r="O17" s="245"/>
      <c r="P17" s="245"/>
      <c r="Q17" s="245"/>
      <c r="R17" s="245"/>
      <c r="S17" s="245"/>
      <c r="T17" s="245"/>
      <c r="U17" s="245"/>
      <c r="V17" s="90"/>
    </row>
    <row r="18" spans="3:22" ht="15.75" thickBot="1">
      <c r="C18" s="21" t="s">
        <v>163</v>
      </c>
      <c r="D18" s="64" t="s">
        <v>74</v>
      </c>
      <c r="E18" s="64">
        <v>2018</v>
      </c>
      <c r="F18" s="64">
        <v>2019</v>
      </c>
      <c r="G18" s="64">
        <v>2020</v>
      </c>
      <c r="H18" s="64">
        <v>2021</v>
      </c>
      <c r="I18" s="64">
        <v>2022</v>
      </c>
      <c r="J18" s="66">
        <v>2023</v>
      </c>
      <c r="K18" s="66">
        <v>2024</v>
      </c>
      <c r="L18" s="66">
        <v>2025</v>
      </c>
      <c r="M18" s="66">
        <v>2026</v>
      </c>
      <c r="N18" s="66">
        <v>2027</v>
      </c>
      <c r="O18" s="72">
        <v>2028</v>
      </c>
      <c r="P18" s="66">
        <v>2029</v>
      </c>
      <c r="Q18" s="66">
        <v>2030</v>
      </c>
      <c r="R18" s="66">
        <v>2031</v>
      </c>
      <c r="S18" s="66">
        <v>2032</v>
      </c>
      <c r="T18" s="66">
        <v>2033</v>
      </c>
      <c r="U18" s="72">
        <v>2034</v>
      </c>
      <c r="V18" s="66" t="s">
        <v>160</v>
      </c>
    </row>
    <row r="19" spans="2:22" ht="15.75" thickBot="1">
      <c r="B19" s="21">
        <v>11</v>
      </c>
      <c r="C19" s="64" t="s">
        <v>113</v>
      </c>
      <c r="D19" s="64">
        <v>2</v>
      </c>
      <c r="E19" s="65">
        <v>389215</v>
      </c>
      <c r="F19" s="65">
        <v>0</v>
      </c>
      <c r="G19" s="65">
        <v>0</v>
      </c>
      <c r="H19" s="65">
        <v>0</v>
      </c>
      <c r="I19" s="65">
        <v>0</v>
      </c>
      <c r="J19" s="65">
        <v>0</v>
      </c>
      <c r="K19" s="65">
        <v>0</v>
      </c>
      <c r="L19" s="65">
        <v>3388073</v>
      </c>
      <c r="M19" s="65">
        <v>0</v>
      </c>
      <c r="N19" s="65">
        <v>0</v>
      </c>
      <c r="O19" s="73">
        <v>0</v>
      </c>
      <c r="P19" s="65">
        <v>0</v>
      </c>
      <c r="Q19" s="65">
        <v>0</v>
      </c>
      <c r="R19" s="65">
        <v>0</v>
      </c>
      <c r="S19" s="65">
        <v>0</v>
      </c>
      <c r="T19" s="65">
        <v>0</v>
      </c>
      <c r="U19" s="73">
        <v>0</v>
      </c>
      <c r="V19" s="65">
        <f>SUM(E19:U19)</f>
        <v>3777288</v>
      </c>
    </row>
    <row r="20" spans="2:22" ht="15.75" thickBot="1">
      <c r="B20" s="21">
        <v>12</v>
      </c>
      <c r="C20" s="64" t="s">
        <v>114</v>
      </c>
      <c r="D20" s="64">
        <v>2</v>
      </c>
      <c r="E20" s="65">
        <v>235444</v>
      </c>
      <c r="F20" s="65">
        <v>102500</v>
      </c>
      <c r="G20" s="65">
        <v>0</v>
      </c>
      <c r="H20" s="65">
        <v>0</v>
      </c>
      <c r="I20" s="65">
        <v>0</v>
      </c>
      <c r="J20" s="65">
        <v>0</v>
      </c>
      <c r="K20" s="65">
        <v>0</v>
      </c>
      <c r="L20" s="65">
        <v>2049508</v>
      </c>
      <c r="M20" s="65">
        <v>0</v>
      </c>
      <c r="N20" s="65">
        <v>1055726</v>
      </c>
      <c r="O20" s="73">
        <v>0</v>
      </c>
      <c r="P20" s="65">
        <v>0</v>
      </c>
      <c r="Q20" s="65">
        <v>0</v>
      </c>
      <c r="R20" s="65">
        <v>0</v>
      </c>
      <c r="S20" s="65">
        <v>0</v>
      </c>
      <c r="T20" s="65">
        <v>0</v>
      </c>
      <c r="U20" s="73">
        <v>0</v>
      </c>
      <c r="V20" s="65">
        <f aca="true" t="shared" si="2" ref="V20:V29">SUM(E20:U20)</f>
        <v>3443178</v>
      </c>
    </row>
    <row r="21" spans="2:22" ht="15.75" thickBot="1">
      <c r="B21" s="21">
        <v>13</v>
      </c>
      <c r="C21" s="64" t="s">
        <v>115</v>
      </c>
      <c r="D21" s="64">
        <v>2</v>
      </c>
      <c r="E21" s="65">
        <v>0</v>
      </c>
      <c r="F21" s="65">
        <v>247062</v>
      </c>
      <c r="G21" s="65">
        <v>0</v>
      </c>
      <c r="H21" s="65">
        <v>0</v>
      </c>
      <c r="I21" s="65">
        <v>0</v>
      </c>
      <c r="J21" s="65">
        <v>0</v>
      </c>
      <c r="K21" s="65">
        <v>0</v>
      </c>
      <c r="L21" s="65">
        <v>0</v>
      </c>
      <c r="M21" s="65">
        <v>0</v>
      </c>
      <c r="N21" s="65">
        <v>2544677</v>
      </c>
      <c r="O21" s="73">
        <v>0</v>
      </c>
      <c r="P21" s="65">
        <v>0</v>
      </c>
      <c r="Q21" s="65">
        <v>0</v>
      </c>
      <c r="R21" s="65">
        <v>0</v>
      </c>
      <c r="S21" s="65">
        <v>0</v>
      </c>
      <c r="T21" s="65">
        <v>0</v>
      </c>
      <c r="U21" s="73">
        <v>0</v>
      </c>
      <c r="V21" s="65">
        <f t="shared" si="2"/>
        <v>2791739</v>
      </c>
    </row>
    <row r="22" spans="2:22" ht="15.75" thickBot="1">
      <c r="B22" s="21">
        <v>14</v>
      </c>
      <c r="C22" s="64" t="s">
        <v>116</v>
      </c>
      <c r="D22" s="64">
        <v>2</v>
      </c>
      <c r="E22" s="65">
        <v>61599</v>
      </c>
      <c r="F22" s="65">
        <v>201924</v>
      </c>
      <c r="G22" s="65">
        <v>0</v>
      </c>
      <c r="H22" s="65">
        <v>0</v>
      </c>
      <c r="I22" s="65">
        <v>0</v>
      </c>
      <c r="J22" s="65">
        <v>0</v>
      </c>
      <c r="K22" s="65">
        <v>43523</v>
      </c>
      <c r="L22" s="65">
        <v>536213</v>
      </c>
      <c r="M22" s="65">
        <v>690631</v>
      </c>
      <c r="N22" s="65">
        <v>1262609</v>
      </c>
      <c r="O22" s="73">
        <v>0</v>
      </c>
      <c r="P22" s="65">
        <v>0</v>
      </c>
      <c r="Q22" s="65">
        <v>0</v>
      </c>
      <c r="R22" s="65">
        <v>0</v>
      </c>
      <c r="S22" s="65">
        <v>448284</v>
      </c>
      <c r="T22" s="65">
        <v>0</v>
      </c>
      <c r="U22" s="73">
        <v>0</v>
      </c>
      <c r="V22" s="65">
        <f t="shared" si="2"/>
        <v>3244783</v>
      </c>
    </row>
    <row r="23" spans="2:22" ht="15.75" thickBot="1">
      <c r="B23" s="21">
        <v>15</v>
      </c>
      <c r="C23" s="64" t="s">
        <v>117</v>
      </c>
      <c r="D23" s="64">
        <v>2</v>
      </c>
      <c r="E23" s="65">
        <v>100959</v>
      </c>
      <c r="F23" s="65">
        <v>164568</v>
      </c>
      <c r="G23" s="65">
        <v>163702</v>
      </c>
      <c r="H23" s="65">
        <v>0</v>
      </c>
      <c r="I23" s="65">
        <v>0</v>
      </c>
      <c r="J23" s="65">
        <v>0</v>
      </c>
      <c r="K23" s="65">
        <v>0</v>
      </c>
      <c r="L23" s="65">
        <v>882834</v>
      </c>
      <c r="M23" s="65">
        <v>833027</v>
      </c>
      <c r="N23" s="65">
        <v>2134375</v>
      </c>
      <c r="O23" s="73">
        <v>0</v>
      </c>
      <c r="P23" s="65">
        <v>0</v>
      </c>
      <c r="Q23" s="65">
        <v>0</v>
      </c>
      <c r="R23" s="65">
        <v>0</v>
      </c>
      <c r="S23" s="65">
        <v>34821</v>
      </c>
      <c r="T23" s="65">
        <v>0</v>
      </c>
      <c r="U23" s="73">
        <v>0</v>
      </c>
      <c r="V23" s="65">
        <f t="shared" si="2"/>
        <v>4314286</v>
      </c>
    </row>
    <row r="24" spans="2:22" ht="15.75" thickBot="1">
      <c r="B24" s="21">
        <v>16</v>
      </c>
      <c r="C24" s="64" t="s">
        <v>118</v>
      </c>
      <c r="D24" s="64">
        <v>2</v>
      </c>
      <c r="E24" s="65">
        <v>0</v>
      </c>
      <c r="F24" s="65">
        <v>0</v>
      </c>
      <c r="G24" s="65">
        <v>362943</v>
      </c>
      <c r="H24" s="65">
        <v>0</v>
      </c>
      <c r="I24" s="65">
        <v>0</v>
      </c>
      <c r="J24" s="65">
        <v>0</v>
      </c>
      <c r="K24" s="65">
        <v>0</v>
      </c>
      <c r="L24" s="65">
        <v>0</v>
      </c>
      <c r="M24" s="65">
        <v>0</v>
      </c>
      <c r="N24" s="65">
        <v>0</v>
      </c>
      <c r="O24" s="73">
        <v>3738248</v>
      </c>
      <c r="P24" s="65">
        <v>0</v>
      </c>
      <c r="Q24" s="65">
        <v>0</v>
      </c>
      <c r="R24" s="65">
        <v>0</v>
      </c>
      <c r="S24" s="65">
        <v>0</v>
      </c>
      <c r="T24" s="65">
        <v>0</v>
      </c>
      <c r="U24" s="73">
        <v>0</v>
      </c>
      <c r="V24" s="65">
        <f t="shared" si="2"/>
        <v>4101191</v>
      </c>
    </row>
    <row r="25" spans="2:22" ht="15.75" thickBot="1">
      <c r="B25" s="21">
        <v>17</v>
      </c>
      <c r="C25" s="64" t="s">
        <v>119</v>
      </c>
      <c r="D25" s="64">
        <v>2</v>
      </c>
      <c r="E25" s="65">
        <v>0</v>
      </c>
      <c r="F25" s="65">
        <v>0</v>
      </c>
      <c r="G25" s="65">
        <v>0</v>
      </c>
      <c r="H25" s="65">
        <v>83515</v>
      </c>
      <c r="I25" s="65">
        <v>0</v>
      </c>
      <c r="J25" s="65">
        <v>0</v>
      </c>
      <c r="K25" s="65">
        <v>0</v>
      </c>
      <c r="L25" s="65">
        <v>0</v>
      </c>
      <c r="M25" s="65">
        <v>100115</v>
      </c>
      <c r="N25" s="65">
        <v>0</v>
      </c>
      <c r="O25" s="73">
        <v>0</v>
      </c>
      <c r="P25" s="65">
        <v>860195</v>
      </c>
      <c r="Q25" s="65">
        <v>0</v>
      </c>
      <c r="R25" s="65">
        <v>0</v>
      </c>
      <c r="S25" s="65">
        <v>0</v>
      </c>
      <c r="T25" s="65">
        <v>0</v>
      </c>
      <c r="U25" s="73">
        <v>1031169</v>
      </c>
      <c r="V25" s="65">
        <f t="shared" si="2"/>
        <v>2074994</v>
      </c>
    </row>
    <row r="26" spans="2:22" ht="15.75" thickBot="1">
      <c r="B26" s="21">
        <v>18</v>
      </c>
      <c r="C26" s="64" t="s">
        <v>120</v>
      </c>
      <c r="D26" s="64">
        <v>2</v>
      </c>
      <c r="E26" s="65">
        <v>0</v>
      </c>
      <c r="F26" s="65">
        <v>0</v>
      </c>
      <c r="G26" s="65">
        <v>0</v>
      </c>
      <c r="H26" s="65">
        <v>0</v>
      </c>
      <c r="I26" s="65">
        <v>0</v>
      </c>
      <c r="J26" s="65">
        <v>44738</v>
      </c>
      <c r="K26" s="65">
        <v>156347</v>
      </c>
      <c r="L26" s="65">
        <v>31872</v>
      </c>
      <c r="M26" s="65">
        <v>0</v>
      </c>
      <c r="N26" s="65">
        <v>0</v>
      </c>
      <c r="O26" s="73">
        <v>0</v>
      </c>
      <c r="P26" s="65">
        <v>0</v>
      </c>
      <c r="Q26" s="65">
        <v>0</v>
      </c>
      <c r="R26" s="65">
        <v>460794</v>
      </c>
      <c r="S26" s="65">
        <v>1610346</v>
      </c>
      <c r="T26" s="65">
        <v>328277</v>
      </c>
      <c r="U26" s="73">
        <v>0</v>
      </c>
      <c r="V26" s="65">
        <f t="shared" si="2"/>
        <v>2632374</v>
      </c>
    </row>
    <row r="27" spans="2:22" ht="15.75" thickBot="1">
      <c r="B27" s="21">
        <v>19</v>
      </c>
      <c r="C27" s="64" t="s">
        <v>121</v>
      </c>
      <c r="D27" s="64">
        <v>2</v>
      </c>
      <c r="E27" s="65">
        <v>0</v>
      </c>
      <c r="F27" s="65">
        <v>0</v>
      </c>
      <c r="G27" s="65">
        <v>0</v>
      </c>
      <c r="H27" s="65">
        <v>145347</v>
      </c>
      <c r="I27" s="65">
        <v>0</v>
      </c>
      <c r="J27" s="65">
        <v>102995</v>
      </c>
      <c r="K27" s="65">
        <v>70649</v>
      </c>
      <c r="L27" s="65">
        <v>44041</v>
      </c>
      <c r="M27" s="65">
        <v>0</v>
      </c>
      <c r="N27" s="65">
        <v>0</v>
      </c>
      <c r="O27" s="73">
        <v>0</v>
      </c>
      <c r="P27" s="65">
        <v>1497059</v>
      </c>
      <c r="Q27" s="65">
        <v>0</v>
      </c>
      <c r="R27" s="65">
        <v>1060823</v>
      </c>
      <c r="S27" s="65">
        <v>727679</v>
      </c>
      <c r="T27" s="65">
        <v>453612</v>
      </c>
      <c r="U27" s="73">
        <v>0</v>
      </c>
      <c r="V27" s="65">
        <f t="shared" si="2"/>
        <v>4102205</v>
      </c>
    </row>
    <row r="28" spans="2:22" ht="15.75" thickBot="1">
      <c r="B28" s="21">
        <v>20</v>
      </c>
      <c r="C28" s="64" t="s">
        <v>122</v>
      </c>
      <c r="D28" s="64">
        <v>2</v>
      </c>
      <c r="E28" s="65">
        <v>0</v>
      </c>
      <c r="F28" s="65">
        <v>0</v>
      </c>
      <c r="G28" s="65">
        <v>0</v>
      </c>
      <c r="H28" s="65">
        <v>0</v>
      </c>
      <c r="I28" s="65">
        <v>0</v>
      </c>
      <c r="J28" s="65">
        <v>208958</v>
      </c>
      <c r="K28" s="65">
        <v>99014</v>
      </c>
      <c r="L28" s="65">
        <v>0</v>
      </c>
      <c r="M28" s="65">
        <v>0</v>
      </c>
      <c r="N28" s="65">
        <v>0</v>
      </c>
      <c r="O28" s="73">
        <v>0</v>
      </c>
      <c r="P28" s="65">
        <v>0</v>
      </c>
      <c r="Q28" s="65">
        <v>0</v>
      </c>
      <c r="R28" s="65">
        <v>2152226</v>
      </c>
      <c r="S28" s="65">
        <v>1019817</v>
      </c>
      <c r="T28" s="65">
        <v>0</v>
      </c>
      <c r="U28" s="73">
        <v>0</v>
      </c>
      <c r="V28" s="65">
        <f t="shared" si="2"/>
        <v>3480015</v>
      </c>
    </row>
    <row r="29" spans="2:22" ht="15.75" thickBot="1">
      <c r="B29" s="21">
        <v>21</v>
      </c>
      <c r="C29" s="64" t="s">
        <v>123</v>
      </c>
      <c r="D29" s="64">
        <v>2</v>
      </c>
      <c r="E29" s="65">
        <v>0</v>
      </c>
      <c r="F29" s="65">
        <v>0</v>
      </c>
      <c r="G29" s="65">
        <v>0</v>
      </c>
      <c r="H29" s="65">
        <v>0</v>
      </c>
      <c r="I29" s="65">
        <v>0</v>
      </c>
      <c r="J29" s="65">
        <v>52161</v>
      </c>
      <c r="K29" s="65">
        <v>300437</v>
      </c>
      <c r="L29" s="65">
        <v>102770</v>
      </c>
      <c r="M29" s="65">
        <v>60146</v>
      </c>
      <c r="N29" s="65">
        <v>0</v>
      </c>
      <c r="O29" s="73">
        <v>0</v>
      </c>
      <c r="P29" s="65">
        <v>0</v>
      </c>
      <c r="Q29" s="65">
        <v>0</v>
      </c>
      <c r="R29" s="65">
        <v>537246</v>
      </c>
      <c r="S29" s="65">
        <v>3094434</v>
      </c>
      <c r="T29" s="65">
        <v>1058506</v>
      </c>
      <c r="U29" s="73">
        <v>619489</v>
      </c>
      <c r="V29" s="65">
        <f t="shared" si="2"/>
        <v>5825189</v>
      </c>
    </row>
    <row r="30" spans="3:22" ht="15.75" thickBot="1">
      <c r="C30" s="66" t="s">
        <v>160</v>
      </c>
      <c r="D30" s="64"/>
      <c r="E30" s="65">
        <f>SUM(E19:E29)</f>
        <v>787217</v>
      </c>
      <c r="F30" s="65">
        <f aca="true" t="shared" si="3" ref="F30:U30">SUM(F19:F29)</f>
        <v>716054</v>
      </c>
      <c r="G30" s="65">
        <f t="shared" si="3"/>
        <v>526645</v>
      </c>
      <c r="H30" s="65">
        <f t="shared" si="3"/>
        <v>228862</v>
      </c>
      <c r="I30" s="65">
        <f t="shared" si="3"/>
        <v>0</v>
      </c>
      <c r="J30" s="65">
        <f t="shared" si="3"/>
        <v>408852</v>
      </c>
      <c r="K30" s="65">
        <f t="shared" si="3"/>
        <v>669970</v>
      </c>
      <c r="L30" s="65">
        <f t="shared" si="3"/>
        <v>7035311</v>
      </c>
      <c r="M30" s="65">
        <f t="shared" si="3"/>
        <v>1683919</v>
      </c>
      <c r="N30" s="65">
        <f t="shared" si="3"/>
        <v>6997387</v>
      </c>
      <c r="O30" s="73">
        <f t="shared" si="3"/>
        <v>3738248</v>
      </c>
      <c r="P30" s="65">
        <f t="shared" si="3"/>
        <v>2357254</v>
      </c>
      <c r="Q30" s="65">
        <f t="shared" si="3"/>
        <v>0</v>
      </c>
      <c r="R30" s="65">
        <f t="shared" si="3"/>
        <v>4211089</v>
      </c>
      <c r="S30" s="65">
        <f t="shared" si="3"/>
        <v>6935381</v>
      </c>
      <c r="T30" s="65">
        <f t="shared" si="3"/>
        <v>1840395</v>
      </c>
      <c r="U30" s="73">
        <f t="shared" si="3"/>
        <v>1650658</v>
      </c>
      <c r="V30" s="65">
        <f>SUM(V19:V29)</f>
        <v>39787242</v>
      </c>
    </row>
    <row r="31" spans="3:22" ht="15.75" thickBot="1">
      <c r="C31" s="74" t="s">
        <v>170</v>
      </c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6">
        <f>SUM(E30:O30)</f>
        <v>22792465</v>
      </c>
      <c r="P31" s="75"/>
      <c r="Q31" s="75"/>
      <c r="R31" s="75"/>
      <c r="S31" s="75"/>
      <c r="T31" s="75"/>
      <c r="U31" s="77">
        <f>SUM(P30:U30)</f>
        <v>16994777</v>
      </c>
      <c r="V31" s="65">
        <f>O31+U31</f>
        <v>39787242</v>
      </c>
    </row>
    <row r="32" spans="5:22" ht="15.75" thickBot="1"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</row>
    <row r="33" spans="5:22" ht="15.75" thickBot="1">
      <c r="E33" s="245" t="s">
        <v>161</v>
      </c>
      <c r="F33" s="245"/>
      <c r="G33" s="245"/>
      <c r="H33" s="245"/>
      <c r="I33" s="245"/>
      <c r="J33" s="245"/>
      <c r="K33" s="245"/>
      <c r="L33" s="245"/>
      <c r="M33" s="245"/>
      <c r="N33" s="245"/>
      <c r="O33" s="245"/>
      <c r="P33" s="245"/>
      <c r="Q33" s="245"/>
      <c r="R33" s="245"/>
      <c r="S33" s="245"/>
      <c r="T33" s="245"/>
      <c r="U33" s="245"/>
      <c r="V33" s="90"/>
    </row>
    <row r="34" spans="3:22" ht="15.75" thickBot="1">
      <c r="C34" s="64" t="s">
        <v>164</v>
      </c>
      <c r="D34" s="64" t="s">
        <v>74</v>
      </c>
      <c r="E34" s="64">
        <v>2018</v>
      </c>
      <c r="F34" s="64">
        <v>2019</v>
      </c>
      <c r="G34" s="64">
        <v>2020</v>
      </c>
      <c r="H34" s="64">
        <v>2021</v>
      </c>
      <c r="I34" s="64">
        <v>2022</v>
      </c>
      <c r="J34" s="72">
        <v>2023</v>
      </c>
      <c r="K34" s="66">
        <v>2024</v>
      </c>
      <c r="L34" s="66">
        <v>2025</v>
      </c>
      <c r="M34" s="66">
        <v>2026</v>
      </c>
      <c r="N34" s="66">
        <v>2027</v>
      </c>
      <c r="O34" s="66">
        <v>2028</v>
      </c>
      <c r="P34" s="72">
        <v>2029</v>
      </c>
      <c r="Q34" s="66">
        <v>2030</v>
      </c>
      <c r="R34" s="66">
        <v>2031</v>
      </c>
      <c r="S34" s="66">
        <v>2032</v>
      </c>
      <c r="T34" s="66">
        <v>2033</v>
      </c>
      <c r="U34" s="66">
        <v>2034</v>
      </c>
      <c r="V34" s="66" t="s">
        <v>160</v>
      </c>
    </row>
    <row r="35" spans="2:22" ht="15.75" thickBot="1">
      <c r="B35" s="21">
        <v>22</v>
      </c>
      <c r="C35" s="64" t="s">
        <v>124</v>
      </c>
      <c r="D35" s="64">
        <v>3</v>
      </c>
      <c r="E35" s="65">
        <v>97075</v>
      </c>
      <c r="F35" s="65">
        <v>0</v>
      </c>
      <c r="G35" s="65">
        <v>0</v>
      </c>
      <c r="H35" s="65">
        <v>0</v>
      </c>
      <c r="I35" s="65">
        <v>1281431</v>
      </c>
      <c r="J35" s="73">
        <v>0</v>
      </c>
      <c r="K35" s="65">
        <v>521088</v>
      </c>
      <c r="L35" s="65">
        <v>182399</v>
      </c>
      <c r="M35" s="65">
        <v>0</v>
      </c>
      <c r="N35" s="65">
        <v>0</v>
      </c>
      <c r="O35" s="65">
        <v>0</v>
      </c>
      <c r="P35" s="73">
        <v>0</v>
      </c>
      <c r="Q35" s="65">
        <v>0</v>
      </c>
      <c r="R35" s="65">
        <v>0</v>
      </c>
      <c r="S35" s="65">
        <v>0</v>
      </c>
      <c r="T35" s="65">
        <v>0</v>
      </c>
      <c r="U35" s="65">
        <v>0</v>
      </c>
      <c r="V35" s="65">
        <f aca="true" t="shared" si="4" ref="V35:V40">SUM(E35:U35)</f>
        <v>2081993</v>
      </c>
    </row>
    <row r="36" spans="2:22" ht="15.75" thickBot="1">
      <c r="B36" s="21">
        <v>23</v>
      </c>
      <c r="C36" s="64" t="s">
        <v>125</v>
      </c>
      <c r="D36" s="64">
        <v>3</v>
      </c>
      <c r="E36" s="65">
        <v>0</v>
      </c>
      <c r="F36" s="65">
        <v>0</v>
      </c>
      <c r="G36" s="65">
        <v>0</v>
      </c>
      <c r="H36" s="65">
        <v>0</v>
      </c>
      <c r="I36" s="65">
        <v>3547246</v>
      </c>
      <c r="J36" s="73">
        <v>0</v>
      </c>
      <c r="K36" s="65">
        <v>0</v>
      </c>
      <c r="L36" s="65">
        <v>0</v>
      </c>
      <c r="M36" s="65">
        <v>0</v>
      </c>
      <c r="N36" s="65">
        <v>0</v>
      </c>
      <c r="O36" s="65">
        <v>0</v>
      </c>
      <c r="P36" s="73">
        <v>0</v>
      </c>
      <c r="Q36" s="65">
        <v>0</v>
      </c>
      <c r="R36" s="65">
        <v>0</v>
      </c>
      <c r="S36" s="65">
        <v>0</v>
      </c>
      <c r="T36" s="65">
        <v>0</v>
      </c>
      <c r="U36" s="65">
        <v>0</v>
      </c>
      <c r="V36" s="65">
        <f t="shared" si="4"/>
        <v>3547246</v>
      </c>
    </row>
    <row r="37" spans="2:22" ht="15.75" thickBot="1">
      <c r="B37" s="21">
        <v>24</v>
      </c>
      <c r="C37" s="64" t="s">
        <v>126</v>
      </c>
      <c r="D37" s="64">
        <v>3</v>
      </c>
      <c r="E37" s="65">
        <v>169929</v>
      </c>
      <c r="F37" s="65">
        <v>0</v>
      </c>
      <c r="G37" s="65">
        <v>0</v>
      </c>
      <c r="H37" s="65">
        <v>0</v>
      </c>
      <c r="I37" s="65">
        <v>0</v>
      </c>
      <c r="J37" s="73">
        <v>1105203</v>
      </c>
      <c r="K37" s="65">
        <v>1163230</v>
      </c>
      <c r="L37" s="65">
        <v>0</v>
      </c>
      <c r="M37" s="65">
        <v>0</v>
      </c>
      <c r="N37" s="65">
        <v>0</v>
      </c>
      <c r="O37" s="65">
        <v>0</v>
      </c>
      <c r="P37" s="73">
        <v>0</v>
      </c>
      <c r="Q37" s="65">
        <v>0</v>
      </c>
      <c r="R37" s="65">
        <v>0</v>
      </c>
      <c r="S37" s="65">
        <v>0</v>
      </c>
      <c r="T37" s="65">
        <v>0</v>
      </c>
      <c r="U37" s="65">
        <v>0</v>
      </c>
      <c r="V37" s="65">
        <f t="shared" si="4"/>
        <v>2438362</v>
      </c>
    </row>
    <row r="38" spans="2:22" ht="15.75" thickBot="1">
      <c r="B38" s="21">
        <v>25</v>
      </c>
      <c r="C38" s="64" t="s">
        <v>127</v>
      </c>
      <c r="D38" s="64">
        <v>3</v>
      </c>
      <c r="E38" s="65">
        <v>0</v>
      </c>
      <c r="F38" s="65">
        <v>0</v>
      </c>
      <c r="G38" s="65">
        <v>0</v>
      </c>
      <c r="H38" s="65">
        <v>0</v>
      </c>
      <c r="I38" s="65">
        <v>0</v>
      </c>
      <c r="J38" s="73">
        <v>3074702</v>
      </c>
      <c r="K38" s="65">
        <v>0</v>
      </c>
      <c r="L38" s="65">
        <v>0</v>
      </c>
      <c r="M38" s="65">
        <v>0</v>
      </c>
      <c r="N38" s="65">
        <v>0</v>
      </c>
      <c r="O38" s="65">
        <v>0</v>
      </c>
      <c r="P38" s="73">
        <v>0</v>
      </c>
      <c r="Q38" s="65">
        <v>0</v>
      </c>
      <c r="R38" s="65">
        <v>0</v>
      </c>
      <c r="S38" s="65">
        <v>0</v>
      </c>
      <c r="T38" s="65">
        <v>0</v>
      </c>
      <c r="U38" s="65">
        <v>0</v>
      </c>
      <c r="V38" s="65">
        <f t="shared" si="4"/>
        <v>3074702</v>
      </c>
    </row>
    <row r="39" spans="2:22" ht="15.75" thickBot="1">
      <c r="B39" s="21">
        <v>26</v>
      </c>
      <c r="C39" s="64" t="s">
        <v>128</v>
      </c>
      <c r="D39" s="64">
        <v>3</v>
      </c>
      <c r="E39" s="65">
        <v>0</v>
      </c>
      <c r="F39" s="65">
        <v>41645</v>
      </c>
      <c r="G39" s="65">
        <v>100745</v>
      </c>
      <c r="H39" s="65">
        <v>77053</v>
      </c>
      <c r="I39" s="65">
        <v>26025</v>
      </c>
      <c r="J39" s="73">
        <v>0</v>
      </c>
      <c r="K39" s="65">
        <v>0</v>
      </c>
      <c r="L39" s="65">
        <v>0</v>
      </c>
      <c r="M39" s="65">
        <v>362519</v>
      </c>
      <c r="N39" s="65">
        <v>876969</v>
      </c>
      <c r="O39" s="65">
        <v>670732</v>
      </c>
      <c r="P39" s="73">
        <v>226548</v>
      </c>
      <c r="Q39" s="65">
        <v>0</v>
      </c>
      <c r="R39" s="65">
        <v>0</v>
      </c>
      <c r="S39" s="65">
        <v>0</v>
      </c>
      <c r="T39" s="65">
        <v>0</v>
      </c>
      <c r="U39" s="65">
        <v>0</v>
      </c>
      <c r="V39" s="65">
        <f t="shared" si="4"/>
        <v>2382236</v>
      </c>
    </row>
    <row r="40" spans="2:22" ht="15.75" thickBot="1">
      <c r="B40" s="21">
        <v>27</v>
      </c>
      <c r="C40" s="64" t="s">
        <v>129</v>
      </c>
      <c r="D40" s="64">
        <v>3</v>
      </c>
      <c r="E40" s="65">
        <v>204917</v>
      </c>
      <c r="F40" s="65">
        <v>70195</v>
      </c>
      <c r="G40" s="65">
        <v>0</v>
      </c>
      <c r="H40" s="65">
        <v>0</v>
      </c>
      <c r="I40" s="65">
        <v>0</v>
      </c>
      <c r="J40" s="73">
        <v>0</v>
      </c>
      <c r="K40" s="65">
        <v>0</v>
      </c>
      <c r="L40" s="65">
        <v>1783784</v>
      </c>
      <c r="M40" s="65">
        <v>611039</v>
      </c>
      <c r="N40" s="65">
        <v>0</v>
      </c>
      <c r="O40" s="65">
        <v>0</v>
      </c>
      <c r="P40" s="73">
        <v>0</v>
      </c>
      <c r="Q40" s="65">
        <v>0</v>
      </c>
      <c r="R40" s="65">
        <v>0</v>
      </c>
      <c r="S40" s="65">
        <v>0</v>
      </c>
      <c r="T40" s="65">
        <v>0</v>
      </c>
      <c r="U40" s="65">
        <v>0</v>
      </c>
      <c r="V40" s="65">
        <f t="shared" si="4"/>
        <v>2669935</v>
      </c>
    </row>
    <row r="41" spans="3:22" ht="15.75" thickBot="1">
      <c r="C41" s="66" t="s">
        <v>160</v>
      </c>
      <c r="D41" s="64"/>
      <c r="E41" s="65">
        <f>SUM(E35:E40)</f>
        <v>471921</v>
      </c>
      <c r="F41" s="65">
        <f aca="true" t="shared" si="5" ref="F41:V41">SUM(F35:F40)</f>
        <v>111840</v>
      </c>
      <c r="G41" s="65">
        <f t="shared" si="5"/>
        <v>100745</v>
      </c>
      <c r="H41" s="65">
        <f t="shared" si="5"/>
        <v>77053</v>
      </c>
      <c r="I41" s="65">
        <f t="shared" si="5"/>
        <v>4854702</v>
      </c>
      <c r="J41" s="73">
        <f t="shared" si="5"/>
        <v>4179905</v>
      </c>
      <c r="K41" s="65">
        <f t="shared" si="5"/>
        <v>1684318</v>
      </c>
      <c r="L41" s="65">
        <f t="shared" si="5"/>
        <v>1966183</v>
      </c>
      <c r="M41" s="65">
        <f t="shared" si="5"/>
        <v>973558</v>
      </c>
      <c r="N41" s="65">
        <f t="shared" si="5"/>
        <v>876969</v>
      </c>
      <c r="O41" s="65">
        <f t="shared" si="5"/>
        <v>670732</v>
      </c>
      <c r="P41" s="73">
        <f t="shared" si="5"/>
        <v>226548</v>
      </c>
      <c r="Q41" s="65">
        <f t="shared" si="5"/>
        <v>0</v>
      </c>
      <c r="R41" s="65">
        <f t="shared" si="5"/>
        <v>0</v>
      </c>
      <c r="S41" s="65">
        <f t="shared" si="5"/>
        <v>0</v>
      </c>
      <c r="T41" s="65">
        <f t="shared" si="5"/>
        <v>0</v>
      </c>
      <c r="U41" s="70">
        <f t="shared" si="5"/>
        <v>0</v>
      </c>
      <c r="V41" s="65">
        <f t="shared" si="5"/>
        <v>16194474</v>
      </c>
    </row>
    <row r="42" spans="3:22" ht="15.75" thickBot="1">
      <c r="C42" s="74" t="s">
        <v>170</v>
      </c>
      <c r="D42" s="75"/>
      <c r="E42" s="75"/>
      <c r="F42" s="75"/>
      <c r="G42" s="75"/>
      <c r="H42" s="75"/>
      <c r="I42" s="75"/>
      <c r="J42" s="76">
        <f>SUM(E41:J41)</f>
        <v>9796166</v>
      </c>
      <c r="K42" s="75"/>
      <c r="L42" s="75"/>
      <c r="M42" s="75"/>
      <c r="N42" s="75"/>
      <c r="O42" s="75"/>
      <c r="P42" s="76">
        <f>SUM(K41:P41)</f>
        <v>6398308</v>
      </c>
      <c r="Q42" s="75"/>
      <c r="R42" s="75"/>
      <c r="S42" s="75"/>
      <c r="T42" s="75"/>
      <c r="U42" s="147"/>
      <c r="V42" s="65">
        <f>J42+P42</f>
        <v>16194474</v>
      </c>
    </row>
    <row r="43" spans="5:22" ht="15.75" thickBot="1"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</row>
    <row r="44" spans="5:22" ht="15.75" thickBot="1">
      <c r="E44" s="245" t="s">
        <v>161</v>
      </c>
      <c r="F44" s="245"/>
      <c r="G44" s="245"/>
      <c r="H44" s="245"/>
      <c r="I44" s="245"/>
      <c r="J44" s="245"/>
      <c r="K44" s="245"/>
      <c r="L44" s="245"/>
      <c r="M44" s="245"/>
      <c r="N44" s="245"/>
      <c r="O44" s="245"/>
      <c r="P44" s="245"/>
      <c r="Q44" s="245"/>
      <c r="R44" s="245"/>
      <c r="S44" s="245"/>
      <c r="T44" s="245"/>
      <c r="U44" s="245"/>
      <c r="V44" s="90"/>
    </row>
    <row r="45" spans="3:22" ht="15.75" thickBot="1">
      <c r="C45" s="64" t="s">
        <v>165</v>
      </c>
      <c r="D45" s="64" t="s">
        <v>74</v>
      </c>
      <c r="E45" s="64">
        <v>2018</v>
      </c>
      <c r="F45" s="64">
        <v>2019</v>
      </c>
      <c r="G45" s="64">
        <v>2020</v>
      </c>
      <c r="H45" s="64">
        <v>2021</v>
      </c>
      <c r="I45" s="64">
        <v>2022</v>
      </c>
      <c r="J45" s="66">
        <v>2023</v>
      </c>
      <c r="K45" s="66">
        <v>2024</v>
      </c>
      <c r="L45" s="72">
        <v>2025</v>
      </c>
      <c r="M45" s="66">
        <v>2026</v>
      </c>
      <c r="N45" s="66">
        <v>2027</v>
      </c>
      <c r="O45" s="66">
        <v>2028</v>
      </c>
      <c r="P45" s="66">
        <v>2029</v>
      </c>
      <c r="Q45" s="66">
        <v>2030</v>
      </c>
      <c r="R45" s="66">
        <v>2031</v>
      </c>
      <c r="S45" s="66">
        <v>2032</v>
      </c>
      <c r="T45" s="66">
        <v>2033</v>
      </c>
      <c r="U45" s="72">
        <v>2034</v>
      </c>
      <c r="V45" s="66" t="s">
        <v>160</v>
      </c>
    </row>
    <row r="46" spans="2:22" ht="15.75" thickBot="1">
      <c r="B46" s="21">
        <v>28</v>
      </c>
      <c r="C46" s="64" t="s">
        <v>130</v>
      </c>
      <c r="D46" s="64">
        <v>4</v>
      </c>
      <c r="E46" s="65">
        <v>0</v>
      </c>
      <c r="F46" s="65">
        <v>0</v>
      </c>
      <c r="G46" s="65">
        <v>0</v>
      </c>
      <c r="H46" s="65">
        <v>0</v>
      </c>
      <c r="I46" s="65">
        <v>1170409</v>
      </c>
      <c r="J46" s="65">
        <v>1709063</v>
      </c>
      <c r="K46" s="65">
        <v>0</v>
      </c>
      <c r="L46" s="73">
        <v>0</v>
      </c>
      <c r="M46" s="65">
        <v>0</v>
      </c>
      <c r="N46" s="65">
        <v>0</v>
      </c>
      <c r="O46" s="65">
        <v>0</v>
      </c>
      <c r="P46" s="65">
        <v>0</v>
      </c>
      <c r="Q46" s="65">
        <v>0</v>
      </c>
      <c r="R46" s="65">
        <v>0</v>
      </c>
      <c r="S46" s="65">
        <v>0</v>
      </c>
      <c r="T46" s="65">
        <v>0</v>
      </c>
      <c r="U46" s="73">
        <v>0</v>
      </c>
      <c r="V46" s="65">
        <f aca="true" t="shared" si="6" ref="V46:V65">SUM(E46:U46)</f>
        <v>2879472</v>
      </c>
    </row>
    <row r="47" spans="2:22" ht="15.75" thickBot="1">
      <c r="B47" s="21">
        <v>29</v>
      </c>
      <c r="C47" s="64" t="s">
        <v>131</v>
      </c>
      <c r="D47" s="64">
        <v>4</v>
      </c>
      <c r="E47" s="65">
        <v>0</v>
      </c>
      <c r="F47" s="65">
        <v>0</v>
      </c>
      <c r="G47" s="65">
        <v>0</v>
      </c>
      <c r="H47" s="65">
        <v>948513</v>
      </c>
      <c r="I47" s="65">
        <v>726619</v>
      </c>
      <c r="J47" s="65">
        <v>2224371</v>
      </c>
      <c r="K47" s="65">
        <v>0</v>
      </c>
      <c r="L47" s="73">
        <v>0</v>
      </c>
      <c r="M47" s="65">
        <v>0</v>
      </c>
      <c r="N47" s="65">
        <v>0</v>
      </c>
      <c r="O47" s="65">
        <v>0</v>
      </c>
      <c r="P47" s="65">
        <v>0</v>
      </c>
      <c r="Q47" s="65">
        <v>0</v>
      </c>
      <c r="R47" s="65">
        <v>0</v>
      </c>
      <c r="S47" s="65">
        <v>0</v>
      </c>
      <c r="T47" s="65">
        <v>0</v>
      </c>
      <c r="U47" s="73">
        <v>0</v>
      </c>
      <c r="V47" s="65">
        <f t="shared" si="6"/>
        <v>3899503</v>
      </c>
    </row>
    <row r="48" spans="2:22" ht="15.75" thickBot="1">
      <c r="B48" s="21">
        <v>30</v>
      </c>
      <c r="C48" s="64" t="s">
        <v>132</v>
      </c>
      <c r="D48" s="64">
        <v>4</v>
      </c>
      <c r="E48" s="65">
        <v>0</v>
      </c>
      <c r="F48" s="65">
        <v>0</v>
      </c>
      <c r="G48" s="65">
        <v>773769</v>
      </c>
      <c r="H48" s="65">
        <v>747997</v>
      </c>
      <c r="I48" s="65">
        <v>336978</v>
      </c>
      <c r="J48" s="65">
        <v>1545770</v>
      </c>
      <c r="K48" s="65">
        <v>0</v>
      </c>
      <c r="L48" s="73">
        <v>0</v>
      </c>
      <c r="M48" s="65">
        <v>0</v>
      </c>
      <c r="N48" s="65">
        <v>0</v>
      </c>
      <c r="O48" s="65">
        <v>0</v>
      </c>
      <c r="P48" s="65">
        <v>0</v>
      </c>
      <c r="Q48" s="65">
        <v>0</v>
      </c>
      <c r="R48" s="65">
        <v>0</v>
      </c>
      <c r="S48" s="65">
        <v>0</v>
      </c>
      <c r="T48" s="65">
        <v>0</v>
      </c>
      <c r="U48" s="73">
        <v>0</v>
      </c>
      <c r="V48" s="65">
        <f t="shared" si="6"/>
        <v>3404514</v>
      </c>
    </row>
    <row r="49" spans="2:22" ht="15.75" thickBot="1">
      <c r="B49" s="21">
        <v>31</v>
      </c>
      <c r="C49" s="64" t="s">
        <v>133</v>
      </c>
      <c r="D49" s="64">
        <v>4</v>
      </c>
      <c r="E49" s="65">
        <v>52116</v>
      </c>
      <c r="F49" s="65">
        <v>0</v>
      </c>
      <c r="G49" s="65">
        <v>48045</v>
      </c>
      <c r="H49" s="65">
        <v>0</v>
      </c>
      <c r="I49" s="65">
        <v>760352</v>
      </c>
      <c r="J49" s="65">
        <v>767883</v>
      </c>
      <c r="K49" s="65">
        <v>0</v>
      </c>
      <c r="L49" s="73">
        <v>0</v>
      </c>
      <c r="M49" s="65">
        <v>536782</v>
      </c>
      <c r="N49" s="65">
        <v>0</v>
      </c>
      <c r="O49" s="65">
        <v>494850</v>
      </c>
      <c r="P49" s="65">
        <v>0</v>
      </c>
      <c r="Q49" s="65">
        <v>0</v>
      </c>
      <c r="R49" s="65">
        <v>0</v>
      </c>
      <c r="S49" s="65">
        <v>0</v>
      </c>
      <c r="T49" s="65">
        <v>0</v>
      </c>
      <c r="U49" s="73">
        <v>0</v>
      </c>
      <c r="V49" s="65">
        <f t="shared" si="6"/>
        <v>2660028</v>
      </c>
    </row>
    <row r="50" spans="2:22" ht="15.75" thickBot="1">
      <c r="B50" s="21">
        <v>32</v>
      </c>
      <c r="C50" s="64" t="s">
        <v>134</v>
      </c>
      <c r="D50" s="64">
        <v>4</v>
      </c>
      <c r="E50" s="65">
        <v>0</v>
      </c>
      <c r="F50" s="65">
        <v>0</v>
      </c>
      <c r="G50" s="65">
        <v>207631</v>
      </c>
      <c r="H50" s="65">
        <v>0</v>
      </c>
      <c r="I50" s="65">
        <v>0</v>
      </c>
      <c r="J50" s="65">
        <v>0</v>
      </c>
      <c r="K50" s="65">
        <v>0</v>
      </c>
      <c r="L50" s="73">
        <v>0</v>
      </c>
      <c r="M50" s="65">
        <v>0</v>
      </c>
      <c r="N50" s="65">
        <v>1807414</v>
      </c>
      <c r="O50" s="65">
        <v>0</v>
      </c>
      <c r="P50" s="65">
        <v>0</v>
      </c>
      <c r="Q50" s="65">
        <v>0</v>
      </c>
      <c r="R50" s="65">
        <v>0</v>
      </c>
      <c r="S50" s="65">
        <v>0</v>
      </c>
      <c r="T50" s="65">
        <v>0</v>
      </c>
      <c r="U50" s="73">
        <v>0</v>
      </c>
      <c r="V50" s="65">
        <f t="shared" si="6"/>
        <v>2015045</v>
      </c>
    </row>
    <row r="51" spans="2:22" ht="15.75" thickBot="1">
      <c r="B51" s="21">
        <v>33</v>
      </c>
      <c r="C51" s="64" t="s">
        <v>135</v>
      </c>
      <c r="D51" s="64">
        <v>4</v>
      </c>
      <c r="E51" s="65">
        <v>406316</v>
      </c>
      <c r="F51" s="65">
        <v>852397</v>
      </c>
      <c r="G51" s="65">
        <v>798683</v>
      </c>
      <c r="H51" s="65">
        <v>515013</v>
      </c>
      <c r="I51" s="65">
        <v>0</v>
      </c>
      <c r="J51" s="65">
        <v>0</v>
      </c>
      <c r="K51" s="65">
        <v>0</v>
      </c>
      <c r="L51" s="73">
        <v>0</v>
      </c>
      <c r="M51" s="65">
        <v>976570</v>
      </c>
      <c r="N51" s="65">
        <v>0</v>
      </c>
      <c r="O51" s="65">
        <v>0</v>
      </c>
      <c r="P51" s="65">
        <v>0</v>
      </c>
      <c r="Q51" s="65">
        <v>0</v>
      </c>
      <c r="R51" s="65">
        <v>0</v>
      </c>
      <c r="S51" s="65">
        <v>0</v>
      </c>
      <c r="T51" s="65">
        <v>0</v>
      </c>
      <c r="U51" s="73">
        <v>0</v>
      </c>
      <c r="V51" s="65">
        <f t="shared" si="6"/>
        <v>3548979</v>
      </c>
    </row>
    <row r="52" spans="2:22" ht="15.75" thickBot="1">
      <c r="B52" s="21">
        <v>34</v>
      </c>
      <c r="C52" s="64" t="s">
        <v>136</v>
      </c>
      <c r="D52" s="64">
        <v>4</v>
      </c>
      <c r="E52" s="65">
        <v>302330</v>
      </c>
      <c r="F52" s="65">
        <v>0</v>
      </c>
      <c r="G52" s="65">
        <v>608664</v>
      </c>
      <c r="H52" s="65">
        <v>821639</v>
      </c>
      <c r="I52" s="65">
        <v>0</v>
      </c>
      <c r="J52" s="65">
        <v>0</v>
      </c>
      <c r="K52" s="65">
        <v>0</v>
      </c>
      <c r="L52" s="73">
        <v>0</v>
      </c>
      <c r="M52" s="65">
        <v>2741027</v>
      </c>
      <c r="N52" s="65">
        <v>288523</v>
      </c>
      <c r="O52" s="65">
        <v>0</v>
      </c>
      <c r="P52" s="65">
        <v>0</v>
      </c>
      <c r="Q52" s="65">
        <v>0</v>
      </c>
      <c r="R52" s="65">
        <v>0</v>
      </c>
      <c r="S52" s="65">
        <v>0</v>
      </c>
      <c r="T52" s="65">
        <v>0</v>
      </c>
      <c r="U52" s="73">
        <v>0</v>
      </c>
      <c r="V52" s="65">
        <f t="shared" si="6"/>
        <v>4762183</v>
      </c>
    </row>
    <row r="53" spans="2:22" ht="15.75" thickBot="1">
      <c r="B53" s="21">
        <v>35</v>
      </c>
      <c r="C53" s="64" t="s">
        <v>137</v>
      </c>
      <c r="D53" s="64">
        <v>4</v>
      </c>
      <c r="E53" s="65">
        <v>816284</v>
      </c>
      <c r="F53" s="65">
        <v>358902</v>
      </c>
      <c r="G53" s="65">
        <v>0</v>
      </c>
      <c r="H53" s="65">
        <v>655185</v>
      </c>
      <c r="I53" s="65">
        <v>0</v>
      </c>
      <c r="J53" s="65">
        <v>0</v>
      </c>
      <c r="K53" s="65">
        <v>0</v>
      </c>
      <c r="L53" s="73">
        <v>0</v>
      </c>
      <c r="M53" s="65">
        <v>518944</v>
      </c>
      <c r="N53" s="65">
        <v>0</v>
      </c>
      <c r="O53" s="65">
        <v>0</v>
      </c>
      <c r="P53" s="65">
        <v>0</v>
      </c>
      <c r="Q53" s="65">
        <v>0</v>
      </c>
      <c r="R53" s="65">
        <v>0</v>
      </c>
      <c r="S53" s="65">
        <v>0</v>
      </c>
      <c r="T53" s="65">
        <v>0</v>
      </c>
      <c r="U53" s="73">
        <v>0</v>
      </c>
      <c r="V53" s="65">
        <f t="shared" si="6"/>
        <v>2349315</v>
      </c>
    </row>
    <row r="54" spans="2:22" ht="15.75" thickBot="1">
      <c r="B54" s="21">
        <v>36</v>
      </c>
      <c r="C54" s="64" t="s">
        <v>138</v>
      </c>
      <c r="D54" s="64">
        <v>4</v>
      </c>
      <c r="E54" s="65">
        <v>648892</v>
      </c>
      <c r="F54" s="65">
        <v>0</v>
      </c>
      <c r="G54" s="65">
        <v>1043030</v>
      </c>
      <c r="H54" s="65">
        <v>982239</v>
      </c>
      <c r="I54" s="65">
        <v>0</v>
      </c>
      <c r="J54" s="65">
        <v>0</v>
      </c>
      <c r="K54" s="65">
        <v>0</v>
      </c>
      <c r="L54" s="73">
        <v>0</v>
      </c>
      <c r="M54" s="65">
        <v>0</v>
      </c>
      <c r="N54" s="65">
        <v>0</v>
      </c>
      <c r="O54" s="65">
        <v>0</v>
      </c>
      <c r="P54" s="65">
        <v>0</v>
      </c>
      <c r="Q54" s="65">
        <v>0</v>
      </c>
      <c r="R54" s="65">
        <v>0</v>
      </c>
      <c r="S54" s="65">
        <v>0</v>
      </c>
      <c r="T54" s="65">
        <v>0</v>
      </c>
      <c r="U54" s="73">
        <v>0</v>
      </c>
      <c r="V54" s="65">
        <f t="shared" si="6"/>
        <v>2674161</v>
      </c>
    </row>
    <row r="55" spans="2:22" ht="15.75" thickBot="1">
      <c r="B55" s="21">
        <v>37</v>
      </c>
      <c r="C55" s="64" t="s">
        <v>139</v>
      </c>
      <c r="D55" s="64">
        <v>4</v>
      </c>
      <c r="E55" s="65">
        <v>0</v>
      </c>
      <c r="F55" s="65">
        <v>41274</v>
      </c>
      <c r="G55" s="65">
        <v>317003</v>
      </c>
      <c r="H55" s="65">
        <v>764415</v>
      </c>
      <c r="I55" s="65">
        <v>62103</v>
      </c>
      <c r="J55" s="65">
        <v>0</v>
      </c>
      <c r="K55" s="65">
        <v>0</v>
      </c>
      <c r="L55" s="73">
        <v>0</v>
      </c>
      <c r="M55" s="65">
        <v>0</v>
      </c>
      <c r="N55" s="65">
        <v>425117</v>
      </c>
      <c r="O55" s="65">
        <v>0</v>
      </c>
      <c r="P55" s="65">
        <v>189043</v>
      </c>
      <c r="Q55" s="65">
        <v>639645</v>
      </c>
      <c r="R55" s="65">
        <v>0</v>
      </c>
      <c r="S55" s="65">
        <v>0</v>
      </c>
      <c r="T55" s="65">
        <v>0</v>
      </c>
      <c r="U55" s="73">
        <v>0</v>
      </c>
      <c r="V55" s="65">
        <f t="shared" si="6"/>
        <v>2438600</v>
      </c>
    </row>
    <row r="56" spans="2:22" ht="15.75" thickBot="1">
      <c r="B56" s="21">
        <v>38</v>
      </c>
      <c r="C56" s="64" t="s">
        <v>140</v>
      </c>
      <c r="D56" s="64">
        <v>4</v>
      </c>
      <c r="E56" s="65">
        <v>125531</v>
      </c>
      <c r="F56" s="65">
        <v>33199</v>
      </c>
      <c r="G56" s="65">
        <v>0</v>
      </c>
      <c r="H56" s="65">
        <v>0</v>
      </c>
      <c r="I56" s="65">
        <v>0</v>
      </c>
      <c r="J56" s="65">
        <v>0</v>
      </c>
      <c r="K56" s="65">
        <v>0</v>
      </c>
      <c r="L56" s="73">
        <v>0</v>
      </c>
      <c r="M56" s="65">
        <v>1292957</v>
      </c>
      <c r="N56" s="65">
        <v>341946</v>
      </c>
      <c r="O56" s="65">
        <v>0</v>
      </c>
      <c r="P56" s="65">
        <v>0</v>
      </c>
      <c r="Q56" s="65">
        <v>0</v>
      </c>
      <c r="R56" s="65">
        <v>0</v>
      </c>
      <c r="S56" s="65">
        <v>0</v>
      </c>
      <c r="T56" s="65">
        <v>0</v>
      </c>
      <c r="U56" s="73">
        <v>0</v>
      </c>
      <c r="V56" s="65">
        <f t="shared" si="6"/>
        <v>1793633</v>
      </c>
    </row>
    <row r="57" spans="2:22" ht="15.75" thickBot="1">
      <c r="B57" s="21">
        <v>39</v>
      </c>
      <c r="C57" s="64" t="s">
        <v>141</v>
      </c>
      <c r="D57" s="64">
        <v>4</v>
      </c>
      <c r="E57" s="65">
        <v>24112</v>
      </c>
      <c r="F57" s="65">
        <v>124587</v>
      </c>
      <c r="G57" s="65">
        <v>0</v>
      </c>
      <c r="H57" s="65">
        <v>0</v>
      </c>
      <c r="I57" s="65">
        <v>0</v>
      </c>
      <c r="J57" s="65">
        <v>130368</v>
      </c>
      <c r="K57" s="65">
        <v>0</v>
      </c>
      <c r="L57" s="73">
        <v>0</v>
      </c>
      <c r="M57" s="65">
        <v>248351</v>
      </c>
      <c r="N57" s="65">
        <v>1283228</v>
      </c>
      <c r="O57" s="65">
        <v>0</v>
      </c>
      <c r="P57" s="65">
        <v>0</v>
      </c>
      <c r="Q57" s="65">
        <v>0</v>
      </c>
      <c r="R57" s="65">
        <v>1342767</v>
      </c>
      <c r="S57" s="65">
        <v>0</v>
      </c>
      <c r="T57" s="65">
        <v>0</v>
      </c>
      <c r="U57" s="73">
        <v>0</v>
      </c>
      <c r="V57" s="65">
        <f t="shared" si="6"/>
        <v>3153413</v>
      </c>
    </row>
    <row r="58" spans="2:22" ht="15.75" thickBot="1">
      <c r="B58" s="21">
        <v>40</v>
      </c>
      <c r="C58" s="64" t="s">
        <v>142</v>
      </c>
      <c r="D58" s="64">
        <v>4</v>
      </c>
      <c r="E58" s="65">
        <v>226413</v>
      </c>
      <c r="F58" s="65">
        <v>1080910</v>
      </c>
      <c r="G58" s="65">
        <v>1094407</v>
      </c>
      <c r="H58" s="65">
        <v>0</v>
      </c>
      <c r="I58" s="65">
        <v>503437</v>
      </c>
      <c r="J58" s="65">
        <v>456190</v>
      </c>
      <c r="K58" s="65">
        <v>465773</v>
      </c>
      <c r="L58" s="73">
        <v>0</v>
      </c>
      <c r="M58" s="65">
        <v>1631197</v>
      </c>
      <c r="N58" s="65">
        <v>1533664</v>
      </c>
      <c r="O58" s="65">
        <v>0</v>
      </c>
      <c r="P58" s="65">
        <v>0</v>
      </c>
      <c r="Q58" s="65">
        <v>0</v>
      </c>
      <c r="R58" s="65">
        <v>0</v>
      </c>
      <c r="S58" s="65">
        <v>0</v>
      </c>
      <c r="T58" s="65">
        <v>0</v>
      </c>
      <c r="U58" s="73">
        <v>0</v>
      </c>
      <c r="V58" s="65">
        <f t="shared" si="6"/>
        <v>6991991</v>
      </c>
    </row>
    <row r="59" spans="2:22" ht="15.75" thickBot="1">
      <c r="B59" s="21">
        <v>41</v>
      </c>
      <c r="C59" s="64" t="s">
        <v>143</v>
      </c>
      <c r="D59" s="64">
        <v>4</v>
      </c>
      <c r="E59" s="65">
        <v>0</v>
      </c>
      <c r="F59" s="65">
        <v>0</v>
      </c>
      <c r="G59" s="65">
        <v>196322</v>
      </c>
      <c r="H59" s="65">
        <v>164188</v>
      </c>
      <c r="I59" s="65">
        <v>0</v>
      </c>
      <c r="J59" s="65">
        <v>0</v>
      </c>
      <c r="K59" s="65">
        <v>0</v>
      </c>
      <c r="L59" s="73">
        <v>0</v>
      </c>
      <c r="M59" s="65">
        <v>0</v>
      </c>
      <c r="N59" s="65">
        <v>1708959</v>
      </c>
      <c r="O59" s="65">
        <v>172036</v>
      </c>
      <c r="P59" s="65">
        <v>1487560</v>
      </c>
      <c r="Q59" s="65">
        <v>0</v>
      </c>
      <c r="R59" s="65">
        <v>0</v>
      </c>
      <c r="S59" s="65">
        <v>0</v>
      </c>
      <c r="T59" s="65">
        <v>0</v>
      </c>
      <c r="U59" s="73">
        <v>0</v>
      </c>
      <c r="V59" s="65">
        <f t="shared" si="6"/>
        <v>3729065</v>
      </c>
    </row>
    <row r="60" spans="2:22" ht="15.75" thickBot="1">
      <c r="B60" s="21">
        <v>42</v>
      </c>
      <c r="C60" s="64" t="s">
        <v>144</v>
      </c>
      <c r="D60" s="64">
        <v>4</v>
      </c>
      <c r="E60" s="65">
        <v>183725</v>
      </c>
      <c r="F60" s="65">
        <v>181613</v>
      </c>
      <c r="G60" s="65">
        <v>0</v>
      </c>
      <c r="H60" s="65">
        <v>0</v>
      </c>
      <c r="I60" s="65">
        <v>538190</v>
      </c>
      <c r="J60" s="65">
        <v>0</v>
      </c>
      <c r="K60" s="65">
        <v>746516</v>
      </c>
      <c r="L60" s="73">
        <v>746801</v>
      </c>
      <c r="M60" s="65">
        <v>607929</v>
      </c>
      <c r="N60" s="65">
        <v>616014</v>
      </c>
      <c r="O60" s="65">
        <v>0</v>
      </c>
      <c r="P60" s="65">
        <v>0</v>
      </c>
      <c r="Q60" s="65">
        <v>0</v>
      </c>
      <c r="R60" s="65">
        <v>0</v>
      </c>
      <c r="S60" s="65">
        <v>783976</v>
      </c>
      <c r="T60" s="65">
        <v>0</v>
      </c>
      <c r="U60" s="73">
        <v>0</v>
      </c>
      <c r="V60" s="65">
        <f t="shared" si="6"/>
        <v>4404764</v>
      </c>
    </row>
    <row r="61" spans="2:22" ht="15.75" thickBot="1">
      <c r="B61" s="21">
        <v>43</v>
      </c>
      <c r="C61" s="64" t="s">
        <v>145</v>
      </c>
      <c r="D61" s="64">
        <v>4</v>
      </c>
      <c r="E61" s="65">
        <v>0</v>
      </c>
      <c r="F61" s="65">
        <v>44738</v>
      </c>
      <c r="G61" s="65">
        <v>0</v>
      </c>
      <c r="H61" s="65">
        <v>64847</v>
      </c>
      <c r="I61" s="65">
        <v>70920</v>
      </c>
      <c r="J61" s="65">
        <v>231092</v>
      </c>
      <c r="K61" s="65">
        <v>0</v>
      </c>
      <c r="L61" s="73">
        <v>67051</v>
      </c>
      <c r="M61" s="65">
        <v>0</v>
      </c>
      <c r="N61" s="65">
        <v>460794</v>
      </c>
      <c r="O61" s="65">
        <v>0</v>
      </c>
      <c r="P61" s="65">
        <v>667908</v>
      </c>
      <c r="Q61" s="65">
        <v>730459</v>
      </c>
      <c r="R61" s="65">
        <v>2380191</v>
      </c>
      <c r="S61" s="65">
        <v>0</v>
      </c>
      <c r="T61" s="65">
        <v>690612</v>
      </c>
      <c r="U61" s="73">
        <v>0</v>
      </c>
      <c r="V61" s="65">
        <f t="shared" si="6"/>
        <v>5408612</v>
      </c>
    </row>
    <row r="62" spans="2:22" ht="15.75" thickBot="1">
      <c r="B62" s="21">
        <v>44</v>
      </c>
      <c r="C62" s="64" t="s">
        <v>146</v>
      </c>
      <c r="D62" s="64">
        <v>4</v>
      </c>
      <c r="E62" s="65">
        <v>0</v>
      </c>
      <c r="F62" s="65">
        <v>0</v>
      </c>
      <c r="G62" s="65">
        <v>0</v>
      </c>
      <c r="H62" s="65">
        <v>0</v>
      </c>
      <c r="I62" s="65">
        <v>0</v>
      </c>
      <c r="J62" s="65">
        <v>32682</v>
      </c>
      <c r="K62" s="65">
        <v>197352</v>
      </c>
      <c r="L62" s="73">
        <v>0</v>
      </c>
      <c r="M62" s="65">
        <v>0</v>
      </c>
      <c r="N62" s="65">
        <v>0</v>
      </c>
      <c r="O62" s="65">
        <v>0</v>
      </c>
      <c r="P62" s="65">
        <v>0</v>
      </c>
      <c r="Q62" s="65">
        <v>0</v>
      </c>
      <c r="R62" s="65">
        <v>336618</v>
      </c>
      <c r="S62" s="65">
        <v>2032683</v>
      </c>
      <c r="T62" s="65">
        <v>0</v>
      </c>
      <c r="U62" s="73">
        <v>0</v>
      </c>
      <c r="V62" s="65">
        <f t="shared" si="6"/>
        <v>2599335</v>
      </c>
    </row>
    <row r="63" spans="2:22" ht="15.75" thickBot="1">
      <c r="B63" s="21">
        <v>45</v>
      </c>
      <c r="C63" s="64" t="s">
        <v>147</v>
      </c>
      <c r="D63" s="64">
        <v>4</v>
      </c>
      <c r="E63" s="65">
        <v>0</v>
      </c>
      <c r="F63" s="65">
        <v>0</v>
      </c>
      <c r="G63" s="65">
        <v>0</v>
      </c>
      <c r="H63" s="65">
        <v>0</v>
      </c>
      <c r="I63" s="65">
        <v>0</v>
      </c>
      <c r="J63" s="65">
        <v>0</v>
      </c>
      <c r="K63" s="65">
        <v>30815</v>
      </c>
      <c r="L63" s="73">
        <v>192291</v>
      </c>
      <c r="M63" s="65">
        <v>77061</v>
      </c>
      <c r="N63" s="65">
        <v>0</v>
      </c>
      <c r="O63" s="65">
        <v>0</v>
      </c>
      <c r="P63" s="65">
        <v>0</v>
      </c>
      <c r="Q63" s="65">
        <v>0</v>
      </c>
      <c r="R63" s="65">
        <v>0</v>
      </c>
      <c r="S63" s="65">
        <v>317389</v>
      </c>
      <c r="T63" s="65">
        <v>1980559</v>
      </c>
      <c r="U63" s="73">
        <v>793706</v>
      </c>
      <c r="V63" s="65">
        <f t="shared" si="6"/>
        <v>3391821</v>
      </c>
    </row>
    <row r="64" spans="2:22" ht="15.75" thickBot="1">
      <c r="B64" s="21">
        <v>46</v>
      </c>
      <c r="C64" s="64" t="s">
        <v>148</v>
      </c>
      <c r="D64" s="64">
        <v>4</v>
      </c>
      <c r="E64" s="65">
        <v>197507</v>
      </c>
      <c r="F64" s="65">
        <v>0</v>
      </c>
      <c r="G64" s="65">
        <v>0</v>
      </c>
      <c r="H64" s="65">
        <v>0</v>
      </c>
      <c r="I64" s="65">
        <v>1583849</v>
      </c>
      <c r="J64" s="65">
        <v>0</v>
      </c>
      <c r="K64" s="65">
        <v>1352023</v>
      </c>
      <c r="L64" s="73">
        <v>0</v>
      </c>
      <c r="M64" s="65">
        <v>0</v>
      </c>
      <c r="N64" s="65">
        <v>0</v>
      </c>
      <c r="O64" s="65">
        <v>0</v>
      </c>
      <c r="P64" s="65">
        <v>0</v>
      </c>
      <c r="Q64" s="65">
        <v>0</v>
      </c>
      <c r="R64" s="65">
        <v>0</v>
      </c>
      <c r="S64" s="65">
        <v>0</v>
      </c>
      <c r="T64" s="65">
        <v>0</v>
      </c>
      <c r="U64" s="73">
        <v>0</v>
      </c>
      <c r="V64" s="65">
        <f t="shared" si="6"/>
        <v>3133379</v>
      </c>
    </row>
    <row r="65" spans="2:22" ht="15.75" thickBot="1">
      <c r="B65" s="21">
        <v>47</v>
      </c>
      <c r="C65" s="64" t="s">
        <v>149</v>
      </c>
      <c r="D65" s="64">
        <v>4</v>
      </c>
      <c r="E65" s="65">
        <v>337522</v>
      </c>
      <c r="F65" s="65">
        <v>0</v>
      </c>
      <c r="G65" s="65">
        <v>0</v>
      </c>
      <c r="H65" s="65">
        <v>0</v>
      </c>
      <c r="I65" s="65">
        <v>0</v>
      </c>
      <c r="J65" s="65">
        <v>0</v>
      </c>
      <c r="K65" s="65">
        <v>1560058</v>
      </c>
      <c r="L65" s="73">
        <v>954282</v>
      </c>
      <c r="M65" s="65">
        <v>0</v>
      </c>
      <c r="N65" s="65">
        <v>0</v>
      </c>
      <c r="O65" s="65">
        <v>0</v>
      </c>
      <c r="P65" s="65">
        <v>0</v>
      </c>
      <c r="Q65" s="65">
        <v>0</v>
      </c>
      <c r="R65" s="65">
        <v>0</v>
      </c>
      <c r="S65" s="65">
        <v>0</v>
      </c>
      <c r="T65" s="65">
        <v>0</v>
      </c>
      <c r="U65" s="73">
        <v>0</v>
      </c>
      <c r="V65" s="65">
        <f t="shared" si="6"/>
        <v>2851862</v>
      </c>
    </row>
    <row r="66" spans="3:22" ht="15.75" thickBot="1">
      <c r="C66" s="66" t="s">
        <v>160</v>
      </c>
      <c r="D66" s="64"/>
      <c r="E66" s="65">
        <f>SUM(E46:E65)</f>
        <v>3320748</v>
      </c>
      <c r="F66" s="65">
        <f aca="true" t="shared" si="7" ref="F66:V66">SUM(F46:F65)</f>
        <v>2717620</v>
      </c>
      <c r="G66" s="65">
        <f t="shared" si="7"/>
        <v>5087554</v>
      </c>
      <c r="H66" s="65">
        <f t="shared" si="7"/>
        <v>5664036</v>
      </c>
      <c r="I66" s="65">
        <f t="shared" si="7"/>
        <v>5752857</v>
      </c>
      <c r="J66" s="65">
        <f t="shared" si="7"/>
        <v>7097419</v>
      </c>
      <c r="K66" s="65">
        <f t="shared" si="7"/>
        <v>4352537</v>
      </c>
      <c r="L66" s="73">
        <f t="shared" si="7"/>
        <v>1960425</v>
      </c>
      <c r="M66" s="65">
        <f t="shared" si="7"/>
        <v>8630818</v>
      </c>
      <c r="N66" s="65">
        <f t="shared" si="7"/>
        <v>8465659</v>
      </c>
      <c r="O66" s="65">
        <f t="shared" si="7"/>
        <v>666886</v>
      </c>
      <c r="P66" s="65">
        <f t="shared" si="7"/>
        <v>2344511</v>
      </c>
      <c r="Q66" s="65">
        <f t="shared" si="7"/>
        <v>1370104</v>
      </c>
      <c r="R66" s="65">
        <f t="shared" si="7"/>
        <v>4059576</v>
      </c>
      <c r="S66" s="65">
        <f t="shared" si="7"/>
        <v>3134048</v>
      </c>
      <c r="T66" s="65">
        <f t="shared" si="7"/>
        <v>2671171</v>
      </c>
      <c r="U66" s="73">
        <f t="shared" si="7"/>
        <v>793706</v>
      </c>
      <c r="V66" s="65">
        <f t="shared" si="7"/>
        <v>68089675</v>
      </c>
    </row>
    <row r="67" spans="3:22" ht="15.75" thickBot="1">
      <c r="C67" s="74" t="s">
        <v>170</v>
      </c>
      <c r="D67" s="75"/>
      <c r="E67" s="75"/>
      <c r="F67" s="75"/>
      <c r="G67" s="75"/>
      <c r="H67" s="75"/>
      <c r="I67" s="75"/>
      <c r="J67" s="75"/>
      <c r="K67" s="75"/>
      <c r="L67" s="76">
        <f>SUM(E66:L66)</f>
        <v>35953196</v>
      </c>
      <c r="M67" s="75"/>
      <c r="N67" s="75"/>
      <c r="O67" s="75"/>
      <c r="P67" s="75"/>
      <c r="Q67" s="75"/>
      <c r="R67" s="75"/>
      <c r="S67" s="75"/>
      <c r="T67" s="75"/>
      <c r="U67" s="77">
        <f>SUM(M66:U66)</f>
        <v>32136479</v>
      </c>
      <c r="V67" s="65">
        <f>L67+U67</f>
        <v>68089675</v>
      </c>
    </row>
    <row r="68" spans="5:22" ht="15.75" thickBot="1"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</row>
    <row r="69" spans="5:22" ht="15.75" thickBot="1">
      <c r="E69" s="245" t="s">
        <v>161</v>
      </c>
      <c r="F69" s="245"/>
      <c r="G69" s="245"/>
      <c r="H69" s="245"/>
      <c r="I69" s="245"/>
      <c r="J69" s="245"/>
      <c r="K69" s="245"/>
      <c r="L69" s="245"/>
      <c r="M69" s="245"/>
      <c r="N69" s="245"/>
      <c r="O69" s="245"/>
      <c r="P69" s="245"/>
      <c r="Q69" s="245"/>
      <c r="R69" s="245"/>
      <c r="S69" s="245"/>
      <c r="T69" s="245"/>
      <c r="U69" s="245"/>
      <c r="V69" s="90"/>
    </row>
    <row r="70" spans="3:22" ht="15.75" thickBot="1">
      <c r="C70" s="64" t="s">
        <v>166</v>
      </c>
      <c r="D70" s="64" t="s">
        <v>74</v>
      </c>
      <c r="E70" s="64">
        <v>2018</v>
      </c>
      <c r="F70" s="64">
        <v>2019</v>
      </c>
      <c r="G70" s="64">
        <v>2020</v>
      </c>
      <c r="H70" s="64">
        <v>2021</v>
      </c>
      <c r="I70" s="64">
        <v>2022</v>
      </c>
      <c r="J70" s="66">
        <v>2023</v>
      </c>
      <c r="K70" s="66">
        <v>2024</v>
      </c>
      <c r="L70" s="66">
        <v>2025</v>
      </c>
      <c r="M70" s="66">
        <v>2026</v>
      </c>
      <c r="N70" s="66">
        <v>2027</v>
      </c>
      <c r="O70" s="72">
        <v>2028</v>
      </c>
      <c r="P70" s="66">
        <v>2029</v>
      </c>
      <c r="Q70" s="66">
        <v>2030</v>
      </c>
      <c r="R70" s="66">
        <v>2031</v>
      </c>
      <c r="S70" s="66">
        <v>2032</v>
      </c>
      <c r="T70" s="66">
        <v>2033</v>
      </c>
      <c r="U70" s="72">
        <v>2034</v>
      </c>
      <c r="V70" s="66" t="s">
        <v>160</v>
      </c>
    </row>
    <row r="71" spans="2:22" ht="15.75" thickBot="1">
      <c r="B71" s="21">
        <v>48</v>
      </c>
      <c r="C71" s="64" t="s">
        <v>150</v>
      </c>
      <c r="D71" s="64">
        <v>5</v>
      </c>
      <c r="E71" s="65">
        <v>46112</v>
      </c>
      <c r="F71" s="65">
        <v>80719</v>
      </c>
      <c r="G71" s="65">
        <v>0</v>
      </c>
      <c r="H71" s="65">
        <v>0</v>
      </c>
      <c r="I71" s="65">
        <v>0</v>
      </c>
      <c r="J71" s="65">
        <v>2188930</v>
      </c>
      <c r="K71" s="65">
        <v>315659</v>
      </c>
      <c r="L71" s="65">
        <v>0</v>
      </c>
      <c r="M71" s="65">
        <v>702652</v>
      </c>
      <c r="N71" s="65">
        <v>0</v>
      </c>
      <c r="O71" s="65">
        <v>0</v>
      </c>
      <c r="P71" s="65">
        <v>0</v>
      </c>
      <c r="Q71" s="65">
        <v>0</v>
      </c>
      <c r="R71" s="65">
        <v>0</v>
      </c>
      <c r="S71" s="65">
        <v>0</v>
      </c>
      <c r="T71" s="65">
        <v>0</v>
      </c>
      <c r="U71" s="65">
        <v>0</v>
      </c>
      <c r="V71" s="65">
        <f aca="true" t="shared" si="8" ref="V71:V89">SUM(E71:U71)</f>
        <v>3334072</v>
      </c>
    </row>
    <row r="72" spans="3:22" ht="15.75" thickBot="1">
      <c r="C72" s="74" t="s">
        <v>170</v>
      </c>
      <c r="D72" s="75"/>
      <c r="E72" s="146"/>
      <c r="F72" s="146"/>
      <c r="G72" s="146"/>
      <c r="H72" s="146"/>
      <c r="I72" s="146"/>
      <c r="J72" s="147"/>
      <c r="K72" s="147"/>
      <c r="L72" s="147"/>
      <c r="M72" s="76">
        <f>SUM(E71:M71)</f>
        <v>3334072</v>
      </c>
      <c r="N72" s="92"/>
      <c r="O72" s="92"/>
      <c r="P72" s="92"/>
      <c r="Q72" s="92"/>
      <c r="R72" s="92"/>
      <c r="S72" s="92"/>
      <c r="T72" s="92"/>
      <c r="U72" s="92"/>
      <c r="V72" s="92">
        <f>M72</f>
        <v>3334072</v>
      </c>
    </row>
    <row r="73" spans="5:22" ht="15.75" thickBot="1"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</row>
    <row r="74" spans="5:22" ht="15.75" thickBot="1">
      <c r="E74" s="245" t="s">
        <v>161</v>
      </c>
      <c r="F74" s="245"/>
      <c r="G74" s="245"/>
      <c r="H74" s="245"/>
      <c r="I74" s="245"/>
      <c r="J74" s="245"/>
      <c r="K74" s="245"/>
      <c r="L74" s="245"/>
      <c r="M74" s="245"/>
      <c r="N74" s="245"/>
      <c r="O74" s="245"/>
      <c r="P74" s="245"/>
      <c r="Q74" s="245"/>
      <c r="R74" s="245"/>
      <c r="S74" s="245"/>
      <c r="T74" s="245"/>
      <c r="U74" s="245"/>
      <c r="V74" s="90"/>
    </row>
    <row r="75" spans="3:22" ht="15.75" thickBot="1">
      <c r="C75" s="64" t="s">
        <v>167</v>
      </c>
      <c r="D75" s="64" t="s">
        <v>74</v>
      </c>
      <c r="E75" s="64">
        <v>2018</v>
      </c>
      <c r="F75" s="64">
        <v>2019</v>
      </c>
      <c r="G75" s="64">
        <v>2020</v>
      </c>
      <c r="H75" s="64">
        <v>2021</v>
      </c>
      <c r="I75" s="64">
        <v>2022</v>
      </c>
      <c r="J75" s="66">
        <v>2023</v>
      </c>
      <c r="K75" s="66">
        <v>2024</v>
      </c>
      <c r="L75" s="66">
        <v>2025</v>
      </c>
      <c r="M75" s="66">
        <v>2026</v>
      </c>
      <c r="N75" s="66">
        <v>2027</v>
      </c>
      <c r="O75" s="66">
        <v>2028</v>
      </c>
      <c r="P75" s="66">
        <v>2029</v>
      </c>
      <c r="Q75" s="66">
        <v>2030</v>
      </c>
      <c r="R75" s="72">
        <v>2031</v>
      </c>
      <c r="S75" s="66">
        <v>2032</v>
      </c>
      <c r="T75" s="66">
        <v>2033</v>
      </c>
      <c r="U75" s="66">
        <v>2034</v>
      </c>
      <c r="V75" s="66" t="s">
        <v>160</v>
      </c>
    </row>
    <row r="76" spans="2:22" ht="15.75" thickBot="1">
      <c r="B76" s="21">
        <v>49</v>
      </c>
      <c r="C76" s="64" t="s">
        <v>151</v>
      </c>
      <c r="D76" s="64">
        <v>7</v>
      </c>
      <c r="E76" s="65">
        <v>55266</v>
      </c>
      <c r="F76" s="65">
        <v>208680</v>
      </c>
      <c r="G76" s="65">
        <v>0</v>
      </c>
      <c r="H76" s="65">
        <v>0</v>
      </c>
      <c r="I76" s="65">
        <v>0</v>
      </c>
      <c r="J76" s="65">
        <v>0</v>
      </c>
      <c r="K76" s="65">
        <v>0</v>
      </c>
      <c r="L76" s="65">
        <v>481079</v>
      </c>
      <c r="M76" s="65">
        <v>1816534</v>
      </c>
      <c r="N76" s="65">
        <v>0</v>
      </c>
      <c r="O76" s="65">
        <v>0</v>
      </c>
      <c r="P76" s="65">
        <v>0</v>
      </c>
      <c r="Q76" s="65">
        <v>0</v>
      </c>
      <c r="R76" s="73">
        <v>0</v>
      </c>
      <c r="S76" s="65">
        <v>0</v>
      </c>
      <c r="T76" s="65">
        <v>0</v>
      </c>
      <c r="U76" s="65">
        <v>0</v>
      </c>
      <c r="V76" s="65">
        <f t="shared" si="8"/>
        <v>2561559</v>
      </c>
    </row>
    <row r="77" spans="2:22" ht="15.75" thickBot="1">
      <c r="B77" s="21">
        <v>50</v>
      </c>
      <c r="C77" s="64" t="s">
        <v>152</v>
      </c>
      <c r="D77" s="64">
        <v>7</v>
      </c>
      <c r="E77" s="65">
        <v>224753</v>
      </c>
      <c r="F77" s="65">
        <v>0</v>
      </c>
      <c r="G77" s="65">
        <v>0</v>
      </c>
      <c r="H77" s="65">
        <v>0</v>
      </c>
      <c r="I77" s="65">
        <v>0</v>
      </c>
      <c r="J77" s="65">
        <v>0</v>
      </c>
      <c r="K77" s="65">
        <v>0</v>
      </c>
      <c r="L77" s="65">
        <v>1956444</v>
      </c>
      <c r="M77" s="65">
        <v>0</v>
      </c>
      <c r="N77" s="65">
        <v>0</v>
      </c>
      <c r="O77" s="65">
        <v>0</v>
      </c>
      <c r="P77" s="65">
        <v>0</v>
      </c>
      <c r="Q77" s="65">
        <v>0</v>
      </c>
      <c r="R77" s="73">
        <v>0</v>
      </c>
      <c r="S77" s="65">
        <v>0</v>
      </c>
      <c r="T77" s="65">
        <v>0</v>
      </c>
      <c r="U77" s="65">
        <v>0</v>
      </c>
      <c r="V77" s="65">
        <f t="shared" si="8"/>
        <v>2181197</v>
      </c>
    </row>
    <row r="78" spans="2:22" ht="15.75" thickBot="1">
      <c r="B78" s="21">
        <v>51</v>
      </c>
      <c r="C78" s="64" t="s">
        <v>153</v>
      </c>
      <c r="D78" s="64">
        <v>7</v>
      </c>
      <c r="E78" s="65">
        <v>0</v>
      </c>
      <c r="F78" s="65">
        <v>180798</v>
      </c>
      <c r="G78" s="65">
        <v>0</v>
      </c>
      <c r="H78" s="65">
        <v>0</v>
      </c>
      <c r="I78" s="65">
        <v>0</v>
      </c>
      <c r="J78" s="65">
        <v>0</v>
      </c>
      <c r="K78" s="65">
        <v>0</v>
      </c>
      <c r="L78" s="65">
        <v>0</v>
      </c>
      <c r="M78" s="65">
        <v>1573819</v>
      </c>
      <c r="N78" s="65">
        <v>0</v>
      </c>
      <c r="O78" s="65">
        <v>0</v>
      </c>
      <c r="P78" s="65">
        <v>0</v>
      </c>
      <c r="Q78" s="65">
        <v>0</v>
      </c>
      <c r="R78" s="73">
        <v>0</v>
      </c>
      <c r="S78" s="65">
        <v>0</v>
      </c>
      <c r="T78" s="65">
        <v>0</v>
      </c>
      <c r="U78" s="65">
        <v>0</v>
      </c>
      <c r="V78" s="65">
        <f t="shared" si="8"/>
        <v>1754617</v>
      </c>
    </row>
    <row r="79" spans="2:22" ht="15.75" thickBot="1">
      <c r="B79" s="21">
        <v>52</v>
      </c>
      <c r="C79" s="64" t="s">
        <v>154</v>
      </c>
      <c r="D79" s="64">
        <v>7</v>
      </c>
      <c r="E79" s="65">
        <v>512592</v>
      </c>
      <c r="F79" s="65">
        <v>0</v>
      </c>
      <c r="G79" s="65">
        <v>0</v>
      </c>
      <c r="H79" s="65">
        <v>0</v>
      </c>
      <c r="I79" s="65">
        <v>0</v>
      </c>
      <c r="J79" s="65">
        <v>0</v>
      </c>
      <c r="K79" s="65">
        <v>1768093</v>
      </c>
      <c r="L79" s="65">
        <v>2213668</v>
      </c>
      <c r="M79" s="65">
        <v>0</v>
      </c>
      <c r="N79" s="65">
        <v>0</v>
      </c>
      <c r="O79" s="65">
        <v>0</v>
      </c>
      <c r="P79" s="65">
        <v>0</v>
      </c>
      <c r="Q79" s="65">
        <v>0</v>
      </c>
      <c r="R79" s="73">
        <v>0</v>
      </c>
      <c r="S79" s="65">
        <v>0</v>
      </c>
      <c r="T79" s="65">
        <v>0</v>
      </c>
      <c r="U79" s="65">
        <v>0</v>
      </c>
      <c r="V79" s="65">
        <f t="shared" si="8"/>
        <v>4494353</v>
      </c>
    </row>
    <row r="80" spans="2:22" ht="15.75" thickBot="1">
      <c r="B80" s="21">
        <v>53</v>
      </c>
      <c r="C80" s="64" t="s">
        <v>155</v>
      </c>
      <c r="D80" s="64">
        <v>7</v>
      </c>
      <c r="E80" s="65">
        <v>368812</v>
      </c>
      <c r="F80" s="65">
        <v>0</v>
      </c>
      <c r="G80" s="65">
        <v>0</v>
      </c>
      <c r="H80" s="65">
        <v>0</v>
      </c>
      <c r="I80" s="65">
        <v>0</v>
      </c>
      <c r="J80" s="65">
        <v>281915</v>
      </c>
      <c r="K80" s="65">
        <v>2524671</v>
      </c>
      <c r="L80" s="65">
        <v>0</v>
      </c>
      <c r="M80" s="65">
        <v>0</v>
      </c>
      <c r="N80" s="65">
        <v>0</v>
      </c>
      <c r="O80" s="65">
        <v>0</v>
      </c>
      <c r="P80" s="65">
        <v>0</v>
      </c>
      <c r="Q80" s="65">
        <v>0</v>
      </c>
      <c r="R80" s="73">
        <v>0</v>
      </c>
      <c r="S80" s="65">
        <v>0</v>
      </c>
      <c r="T80" s="65">
        <v>0</v>
      </c>
      <c r="U80" s="65">
        <v>0</v>
      </c>
      <c r="V80" s="65">
        <f t="shared" si="8"/>
        <v>3175398</v>
      </c>
    </row>
    <row r="81" spans="2:22" ht="15.75" thickBot="1">
      <c r="B81" s="21">
        <v>54</v>
      </c>
      <c r="C81" s="64" t="s">
        <v>156</v>
      </c>
      <c r="D81" s="64">
        <v>7</v>
      </c>
      <c r="E81" s="65">
        <v>0</v>
      </c>
      <c r="F81" s="65">
        <v>170536</v>
      </c>
      <c r="G81" s="65">
        <v>0</v>
      </c>
      <c r="H81" s="65">
        <v>0</v>
      </c>
      <c r="I81" s="65">
        <v>0</v>
      </c>
      <c r="J81" s="65">
        <v>0</v>
      </c>
      <c r="K81" s="65">
        <v>0</v>
      </c>
      <c r="L81" s="65">
        <v>0</v>
      </c>
      <c r="M81" s="65">
        <v>1484485</v>
      </c>
      <c r="N81" s="65">
        <v>0</v>
      </c>
      <c r="O81" s="65">
        <v>0</v>
      </c>
      <c r="P81" s="65">
        <v>0</v>
      </c>
      <c r="Q81" s="65">
        <v>0</v>
      </c>
      <c r="R81" s="73">
        <v>0</v>
      </c>
      <c r="S81" s="65">
        <v>0</v>
      </c>
      <c r="T81" s="65">
        <v>0</v>
      </c>
      <c r="U81" s="65">
        <v>0</v>
      </c>
      <c r="V81" s="65">
        <f t="shared" si="8"/>
        <v>1655021</v>
      </c>
    </row>
    <row r="82" spans="2:22" ht="15.75" thickBot="1">
      <c r="B82" s="21">
        <v>55</v>
      </c>
      <c r="C82" s="64" t="s">
        <v>157</v>
      </c>
      <c r="D82" s="64">
        <v>7</v>
      </c>
      <c r="E82" s="65">
        <v>0</v>
      </c>
      <c r="F82" s="65">
        <v>0</v>
      </c>
      <c r="G82" s="65">
        <v>119437</v>
      </c>
      <c r="H82" s="65">
        <v>0</v>
      </c>
      <c r="I82" s="65">
        <v>19168</v>
      </c>
      <c r="J82" s="65">
        <v>47574</v>
      </c>
      <c r="K82" s="65">
        <v>55027</v>
      </c>
      <c r="L82" s="65">
        <v>0</v>
      </c>
      <c r="M82" s="65">
        <v>0</v>
      </c>
      <c r="N82" s="65">
        <v>1039678</v>
      </c>
      <c r="O82" s="65">
        <v>0</v>
      </c>
      <c r="P82" s="65">
        <v>166854</v>
      </c>
      <c r="Q82" s="65">
        <v>414130</v>
      </c>
      <c r="R82" s="73">
        <v>479006</v>
      </c>
      <c r="S82" s="65">
        <v>0</v>
      </c>
      <c r="T82" s="65">
        <v>0</v>
      </c>
      <c r="U82" s="65">
        <v>0</v>
      </c>
      <c r="V82" s="65">
        <f t="shared" si="8"/>
        <v>2340874</v>
      </c>
    </row>
    <row r="83" spans="3:22" ht="15.75" thickBot="1">
      <c r="C83" s="66" t="s">
        <v>160</v>
      </c>
      <c r="D83" s="64"/>
      <c r="E83" s="65">
        <f>SUM(E76:E82)</f>
        <v>1161423</v>
      </c>
      <c r="F83" s="65">
        <f aca="true" t="shared" si="9" ref="F83:V83">SUM(F76:F82)</f>
        <v>560014</v>
      </c>
      <c r="G83" s="65">
        <f t="shared" si="9"/>
        <v>119437</v>
      </c>
      <c r="H83" s="65">
        <f t="shared" si="9"/>
        <v>0</v>
      </c>
      <c r="I83" s="65">
        <f t="shared" si="9"/>
        <v>19168</v>
      </c>
      <c r="J83" s="65">
        <f t="shared" si="9"/>
        <v>329489</v>
      </c>
      <c r="K83" s="65">
        <f t="shared" si="9"/>
        <v>4347791</v>
      </c>
      <c r="L83" s="65">
        <f t="shared" si="9"/>
        <v>4651191</v>
      </c>
      <c r="M83" s="65">
        <f t="shared" si="9"/>
        <v>4874838</v>
      </c>
      <c r="N83" s="65">
        <f t="shared" si="9"/>
        <v>1039678</v>
      </c>
      <c r="O83" s="65">
        <f t="shared" si="9"/>
        <v>0</v>
      </c>
      <c r="P83" s="65">
        <f t="shared" si="9"/>
        <v>166854</v>
      </c>
      <c r="Q83" s="65">
        <f t="shared" si="9"/>
        <v>414130</v>
      </c>
      <c r="R83" s="73">
        <f t="shared" si="9"/>
        <v>479006</v>
      </c>
      <c r="S83" s="65">
        <f t="shared" si="9"/>
        <v>0</v>
      </c>
      <c r="T83" s="65">
        <f t="shared" si="9"/>
        <v>0</v>
      </c>
      <c r="U83" s="65">
        <f t="shared" si="9"/>
        <v>0</v>
      </c>
      <c r="V83" s="65">
        <f t="shared" si="9"/>
        <v>18163019</v>
      </c>
    </row>
    <row r="84" spans="3:22" ht="15.75" thickBot="1">
      <c r="C84" s="74" t="s">
        <v>170</v>
      </c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6">
        <f>SUM(E83:R83)</f>
        <v>18163019</v>
      </c>
      <c r="S84" s="75"/>
      <c r="T84" s="75"/>
      <c r="U84" s="75"/>
      <c r="V84" s="65">
        <f>R84</f>
        <v>18163019</v>
      </c>
    </row>
    <row r="85" spans="5:22" ht="15.75" thickBot="1"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</row>
    <row r="86" spans="5:22" ht="15.75" thickBot="1">
      <c r="E86" s="245" t="s">
        <v>161</v>
      </c>
      <c r="F86" s="245"/>
      <c r="G86" s="245"/>
      <c r="H86" s="245"/>
      <c r="I86" s="245"/>
      <c r="J86" s="245"/>
      <c r="K86" s="245"/>
      <c r="L86" s="245"/>
      <c r="M86" s="245"/>
      <c r="N86" s="245"/>
      <c r="O86" s="245"/>
      <c r="P86" s="245"/>
      <c r="Q86" s="245"/>
      <c r="R86" s="245"/>
      <c r="S86" s="245"/>
      <c r="T86" s="245"/>
      <c r="U86" s="245"/>
      <c r="V86" s="90"/>
    </row>
    <row r="87" spans="3:22" ht="15.75" thickBot="1">
      <c r="C87" s="64" t="s">
        <v>168</v>
      </c>
      <c r="D87" s="64" t="s">
        <v>74</v>
      </c>
      <c r="E87" s="64">
        <v>2018</v>
      </c>
      <c r="F87" s="64">
        <v>2019</v>
      </c>
      <c r="G87" s="64">
        <v>2020</v>
      </c>
      <c r="H87" s="72">
        <v>2021</v>
      </c>
      <c r="I87" s="64">
        <v>2022</v>
      </c>
      <c r="J87" s="66">
        <v>2023</v>
      </c>
      <c r="K87" s="66">
        <v>2024</v>
      </c>
      <c r="L87" s="66">
        <v>2025</v>
      </c>
      <c r="M87" s="72">
        <v>2026</v>
      </c>
      <c r="N87" s="66">
        <v>2027</v>
      </c>
      <c r="O87" s="66">
        <v>2028</v>
      </c>
      <c r="P87" s="66">
        <v>2029</v>
      </c>
      <c r="Q87" s="66">
        <v>2030</v>
      </c>
      <c r="R87" s="66">
        <v>2031</v>
      </c>
      <c r="S87" s="66">
        <v>2032</v>
      </c>
      <c r="T87" s="66">
        <v>2033</v>
      </c>
      <c r="U87" s="66">
        <v>2034</v>
      </c>
      <c r="V87" s="66" t="s">
        <v>160</v>
      </c>
    </row>
    <row r="88" spans="2:22" ht="15.75" thickBot="1">
      <c r="B88" s="21">
        <v>56</v>
      </c>
      <c r="C88" s="64" t="s">
        <v>158</v>
      </c>
      <c r="D88" s="64">
        <v>12</v>
      </c>
      <c r="E88" s="65">
        <v>0</v>
      </c>
      <c r="F88" s="65">
        <v>0</v>
      </c>
      <c r="G88" s="65">
        <v>2326347</v>
      </c>
      <c r="H88" s="73">
        <v>1136202</v>
      </c>
      <c r="I88" s="65">
        <v>0</v>
      </c>
      <c r="J88" s="65">
        <v>0</v>
      </c>
      <c r="K88" s="65">
        <v>0</v>
      </c>
      <c r="L88" s="65">
        <v>0</v>
      </c>
      <c r="M88" s="73">
        <v>0</v>
      </c>
      <c r="N88" s="65">
        <v>0</v>
      </c>
      <c r="O88" s="65">
        <v>0</v>
      </c>
      <c r="P88" s="65">
        <v>0</v>
      </c>
      <c r="Q88" s="65">
        <v>0</v>
      </c>
      <c r="R88" s="65">
        <v>0</v>
      </c>
      <c r="S88" s="65">
        <v>0</v>
      </c>
      <c r="T88" s="65">
        <v>0</v>
      </c>
      <c r="U88" s="65">
        <v>0</v>
      </c>
      <c r="V88" s="65">
        <f t="shared" si="8"/>
        <v>3462549</v>
      </c>
    </row>
    <row r="89" spans="2:22" ht="15.75" thickBot="1">
      <c r="B89" s="21">
        <v>57</v>
      </c>
      <c r="C89" s="64" t="s">
        <v>159</v>
      </c>
      <c r="D89" s="64">
        <v>12</v>
      </c>
      <c r="E89" s="65">
        <v>241129</v>
      </c>
      <c r="F89" s="65">
        <v>91181</v>
      </c>
      <c r="G89" s="65">
        <v>44781</v>
      </c>
      <c r="H89" s="73">
        <v>0</v>
      </c>
      <c r="I89" s="65">
        <v>0</v>
      </c>
      <c r="J89" s="65">
        <v>0</v>
      </c>
      <c r="K89" s="65">
        <v>1505483</v>
      </c>
      <c r="L89" s="65">
        <v>569284</v>
      </c>
      <c r="M89" s="73">
        <v>279592</v>
      </c>
      <c r="N89" s="65">
        <v>0</v>
      </c>
      <c r="O89" s="65">
        <v>0</v>
      </c>
      <c r="P89" s="65">
        <v>0</v>
      </c>
      <c r="Q89" s="65">
        <v>0</v>
      </c>
      <c r="R89" s="65">
        <v>0</v>
      </c>
      <c r="S89" s="65">
        <v>0</v>
      </c>
      <c r="T89" s="65">
        <v>0</v>
      </c>
      <c r="U89" s="65">
        <v>0</v>
      </c>
      <c r="V89" s="65">
        <f t="shared" si="8"/>
        <v>2731450</v>
      </c>
    </row>
    <row r="90" spans="3:22" ht="15.75" thickBot="1">
      <c r="C90" s="66" t="s">
        <v>160</v>
      </c>
      <c r="D90" s="64"/>
      <c r="E90" s="65">
        <f>SUM(E88:E89)</f>
        <v>241129</v>
      </c>
      <c r="F90" s="65">
        <f aca="true" t="shared" si="10" ref="F90:V90">SUM(F88:F89)</f>
        <v>91181</v>
      </c>
      <c r="G90" s="65">
        <f t="shared" si="10"/>
        <v>2371128</v>
      </c>
      <c r="H90" s="73">
        <f t="shared" si="10"/>
        <v>1136202</v>
      </c>
      <c r="I90" s="65">
        <f t="shared" si="10"/>
        <v>0</v>
      </c>
      <c r="J90" s="65">
        <f t="shared" si="10"/>
        <v>0</v>
      </c>
      <c r="K90" s="65">
        <f t="shared" si="10"/>
        <v>1505483</v>
      </c>
      <c r="L90" s="65">
        <f t="shared" si="10"/>
        <v>569284</v>
      </c>
      <c r="M90" s="73">
        <f t="shared" si="10"/>
        <v>279592</v>
      </c>
      <c r="N90" s="65">
        <f t="shared" si="10"/>
        <v>0</v>
      </c>
      <c r="O90" s="65">
        <f t="shared" si="10"/>
        <v>0</v>
      </c>
      <c r="P90" s="65">
        <f t="shared" si="10"/>
        <v>0</v>
      </c>
      <c r="Q90" s="65">
        <f t="shared" si="10"/>
        <v>0</v>
      </c>
      <c r="R90" s="65">
        <f t="shared" si="10"/>
        <v>0</v>
      </c>
      <c r="S90" s="65">
        <f t="shared" si="10"/>
        <v>0</v>
      </c>
      <c r="T90" s="65">
        <f t="shared" si="10"/>
        <v>0</v>
      </c>
      <c r="U90" s="70">
        <f t="shared" si="10"/>
        <v>0</v>
      </c>
      <c r="V90" s="65">
        <f t="shared" si="10"/>
        <v>6193999</v>
      </c>
    </row>
    <row r="91" spans="3:22" ht="15.75" thickBot="1">
      <c r="C91" s="74" t="s">
        <v>170</v>
      </c>
      <c r="D91" s="75"/>
      <c r="E91" s="75"/>
      <c r="F91" s="75"/>
      <c r="G91" s="75"/>
      <c r="H91" s="76">
        <f>SUM(E90:H90)</f>
        <v>3839640</v>
      </c>
      <c r="I91" s="75"/>
      <c r="J91" s="75"/>
      <c r="K91" s="75"/>
      <c r="L91" s="75"/>
      <c r="M91" s="77">
        <f>SUM(I90:M90)</f>
        <v>2354359</v>
      </c>
      <c r="N91" s="75"/>
      <c r="O91" s="75"/>
      <c r="P91" s="75"/>
      <c r="Q91" s="75"/>
      <c r="R91" s="75"/>
      <c r="S91" s="75"/>
      <c r="T91" s="75"/>
      <c r="U91" s="147"/>
      <c r="V91" s="65">
        <f>H91+M91</f>
        <v>6193999</v>
      </c>
    </row>
    <row r="92" ht="15">
      <c r="V92" s="27">
        <f>V14+V30+V41+V66+V71+V83+V90</f>
        <v>172717157</v>
      </c>
    </row>
    <row r="93" ht="15.75" thickBot="1"/>
    <row r="94" spans="5:23" ht="15.75" thickBot="1">
      <c r="E94" s="242" t="s">
        <v>161</v>
      </c>
      <c r="F94" s="243"/>
      <c r="G94" s="243"/>
      <c r="H94" s="243"/>
      <c r="I94" s="243"/>
      <c r="J94" s="243"/>
      <c r="K94" s="243"/>
      <c r="L94" s="243"/>
      <c r="M94" s="243"/>
      <c r="N94" s="243"/>
      <c r="O94" s="243"/>
      <c r="P94" s="243"/>
      <c r="Q94" s="243"/>
      <c r="R94" s="243"/>
      <c r="S94" s="243"/>
      <c r="T94" s="243"/>
      <c r="U94" s="244"/>
      <c r="W94" s="27"/>
    </row>
    <row r="95" spans="3:23" ht="15.75" thickBot="1">
      <c r="C95" s="64" t="s">
        <v>89</v>
      </c>
      <c r="D95" s="64" t="s">
        <v>74</v>
      </c>
      <c r="E95" s="69">
        <v>2018</v>
      </c>
      <c r="F95" s="69">
        <v>2019</v>
      </c>
      <c r="G95" s="69">
        <v>2020</v>
      </c>
      <c r="H95" s="69">
        <v>2021</v>
      </c>
      <c r="I95" s="69">
        <v>2022</v>
      </c>
      <c r="J95" s="69">
        <v>2023</v>
      </c>
      <c r="K95" s="69">
        <v>2024</v>
      </c>
      <c r="L95" s="69">
        <v>2025</v>
      </c>
      <c r="M95" s="69">
        <v>2026</v>
      </c>
      <c r="N95" s="69">
        <v>2027</v>
      </c>
      <c r="O95" s="69">
        <v>2028</v>
      </c>
      <c r="P95" s="69">
        <v>2029</v>
      </c>
      <c r="Q95" s="69">
        <v>2030</v>
      </c>
      <c r="R95" s="69">
        <v>2031</v>
      </c>
      <c r="S95" s="69">
        <v>2032</v>
      </c>
      <c r="T95" s="69">
        <v>2033</v>
      </c>
      <c r="U95" s="69">
        <v>2034</v>
      </c>
      <c r="V95" s="64" t="s">
        <v>169</v>
      </c>
      <c r="W95" s="27"/>
    </row>
    <row r="96" spans="3:23" ht="15.75" thickBot="1">
      <c r="C96" s="64" t="s">
        <v>91</v>
      </c>
      <c r="D96" s="64">
        <v>1</v>
      </c>
      <c r="E96" s="65">
        <v>825407</v>
      </c>
      <c r="F96" s="65">
        <v>65169</v>
      </c>
      <c r="G96" s="65">
        <v>59527</v>
      </c>
      <c r="H96" s="65">
        <v>1626391</v>
      </c>
      <c r="I96" s="65">
        <v>2682123</v>
      </c>
      <c r="J96" s="65">
        <v>4147016</v>
      </c>
      <c r="K96" s="65">
        <v>3590411</v>
      </c>
      <c r="L96" s="65">
        <v>2664898</v>
      </c>
      <c r="M96" s="65">
        <v>567303</v>
      </c>
      <c r="N96" s="65">
        <v>518180</v>
      </c>
      <c r="O96" s="65">
        <v>829090</v>
      </c>
      <c r="P96" s="65">
        <v>1139998</v>
      </c>
      <c r="Q96" s="65">
        <v>1927633</v>
      </c>
      <c r="R96" s="65">
        <v>311530</v>
      </c>
      <c r="S96" s="65">
        <v>0</v>
      </c>
      <c r="T96" s="65">
        <v>0</v>
      </c>
      <c r="U96" s="65">
        <v>0</v>
      </c>
      <c r="V96" s="70">
        <f>SUM(E96:U96)</f>
        <v>20954676</v>
      </c>
      <c r="W96" s="27">
        <f>V15-V96</f>
        <v>0</v>
      </c>
    </row>
    <row r="97" spans="3:23" ht="15.75" thickBot="1">
      <c r="C97" s="64" t="s">
        <v>93</v>
      </c>
      <c r="D97" s="64">
        <v>2</v>
      </c>
      <c r="E97" s="65">
        <v>787217</v>
      </c>
      <c r="F97" s="65">
        <v>716054</v>
      </c>
      <c r="G97" s="65">
        <v>526645</v>
      </c>
      <c r="H97" s="65">
        <v>228862</v>
      </c>
      <c r="I97" s="65">
        <v>0</v>
      </c>
      <c r="J97" s="65">
        <v>408852</v>
      </c>
      <c r="K97" s="65">
        <v>669970</v>
      </c>
      <c r="L97" s="65">
        <v>7035311</v>
      </c>
      <c r="M97" s="65">
        <v>1683919</v>
      </c>
      <c r="N97" s="65">
        <v>6997387</v>
      </c>
      <c r="O97" s="65">
        <v>3738248</v>
      </c>
      <c r="P97" s="65">
        <v>2357254</v>
      </c>
      <c r="Q97" s="65">
        <v>0</v>
      </c>
      <c r="R97" s="65">
        <v>4211089</v>
      </c>
      <c r="S97" s="65">
        <v>6935381</v>
      </c>
      <c r="T97" s="65">
        <v>1840395</v>
      </c>
      <c r="U97" s="65">
        <v>1650658</v>
      </c>
      <c r="V97" s="70">
        <f aca="true" t="shared" si="11" ref="V97:V102">SUM(E97:U97)</f>
        <v>39787242</v>
      </c>
      <c r="W97" s="27">
        <f>V31-V97</f>
        <v>0</v>
      </c>
    </row>
    <row r="98" spans="3:23" ht="15.75" thickBot="1">
      <c r="C98" s="64" t="s">
        <v>94</v>
      </c>
      <c r="D98" s="64">
        <v>3</v>
      </c>
      <c r="E98" s="65">
        <v>471921</v>
      </c>
      <c r="F98" s="65">
        <v>111840</v>
      </c>
      <c r="G98" s="65">
        <v>100745</v>
      </c>
      <c r="H98" s="65">
        <v>77053</v>
      </c>
      <c r="I98" s="65">
        <v>4854702</v>
      </c>
      <c r="J98" s="65">
        <v>4179905</v>
      </c>
      <c r="K98" s="65">
        <v>1684318</v>
      </c>
      <c r="L98" s="65">
        <v>1966183</v>
      </c>
      <c r="M98" s="65">
        <v>973558</v>
      </c>
      <c r="N98" s="65">
        <v>876969</v>
      </c>
      <c r="O98" s="65">
        <v>670732</v>
      </c>
      <c r="P98" s="65">
        <v>226548</v>
      </c>
      <c r="Q98" s="65">
        <v>0</v>
      </c>
      <c r="R98" s="65">
        <v>0</v>
      </c>
      <c r="S98" s="65">
        <v>0</v>
      </c>
      <c r="T98" s="65">
        <v>0</v>
      </c>
      <c r="U98" s="65">
        <v>0</v>
      </c>
      <c r="V98" s="70">
        <f t="shared" si="11"/>
        <v>16194474</v>
      </c>
      <c r="W98" s="27">
        <f>V42-V98</f>
        <v>0</v>
      </c>
    </row>
    <row r="99" spans="3:23" ht="15.75" thickBot="1">
      <c r="C99" s="64" t="s">
        <v>96</v>
      </c>
      <c r="D99" s="64">
        <v>4</v>
      </c>
      <c r="E99" s="65">
        <v>3320748</v>
      </c>
      <c r="F99" s="65">
        <v>2717620</v>
      </c>
      <c r="G99" s="65">
        <v>5087554</v>
      </c>
      <c r="H99" s="65">
        <v>5664036</v>
      </c>
      <c r="I99" s="65">
        <v>5752857</v>
      </c>
      <c r="J99" s="65">
        <v>7097419</v>
      </c>
      <c r="K99" s="65">
        <v>4352537</v>
      </c>
      <c r="L99" s="65">
        <v>1960425</v>
      </c>
      <c r="M99" s="65">
        <v>8630818</v>
      </c>
      <c r="N99" s="65">
        <v>8465659</v>
      </c>
      <c r="O99" s="65">
        <v>666886</v>
      </c>
      <c r="P99" s="65">
        <v>2344511</v>
      </c>
      <c r="Q99" s="65">
        <v>1370104</v>
      </c>
      <c r="R99" s="65">
        <v>4059576</v>
      </c>
      <c r="S99" s="65">
        <v>3134048</v>
      </c>
      <c r="T99" s="65">
        <v>2671171</v>
      </c>
      <c r="U99" s="65">
        <v>793706</v>
      </c>
      <c r="V99" s="70">
        <f t="shared" si="11"/>
        <v>68089675</v>
      </c>
      <c r="W99" s="27">
        <f>V67-V99</f>
        <v>0</v>
      </c>
    </row>
    <row r="100" spans="3:23" ht="15.75" thickBot="1">
      <c r="C100" s="64" t="s">
        <v>97</v>
      </c>
      <c r="D100" s="64">
        <v>5</v>
      </c>
      <c r="E100" s="65">
        <v>46112</v>
      </c>
      <c r="F100" s="65">
        <v>80719</v>
      </c>
      <c r="G100" s="65">
        <v>0</v>
      </c>
      <c r="H100" s="65">
        <v>0</v>
      </c>
      <c r="I100" s="65">
        <v>0</v>
      </c>
      <c r="J100" s="65">
        <v>2188930</v>
      </c>
      <c r="K100" s="65">
        <v>315659</v>
      </c>
      <c r="L100" s="65">
        <v>0</v>
      </c>
      <c r="M100" s="65">
        <v>702652</v>
      </c>
      <c r="N100" s="65">
        <v>0</v>
      </c>
      <c r="O100" s="65">
        <v>0</v>
      </c>
      <c r="P100" s="65">
        <v>0</v>
      </c>
      <c r="Q100" s="65">
        <v>0</v>
      </c>
      <c r="R100" s="65">
        <v>0</v>
      </c>
      <c r="S100" s="65">
        <v>0</v>
      </c>
      <c r="T100" s="65">
        <v>0</v>
      </c>
      <c r="U100" s="65">
        <v>0</v>
      </c>
      <c r="V100" s="70">
        <f t="shared" si="11"/>
        <v>3334072</v>
      </c>
      <c r="W100" s="27">
        <f>V71-V100</f>
        <v>0</v>
      </c>
    </row>
    <row r="101" spans="3:23" ht="15.75" thickBot="1">
      <c r="C101" s="64" t="s">
        <v>99</v>
      </c>
      <c r="D101" s="64">
        <v>7</v>
      </c>
      <c r="E101" s="65">
        <v>1161423</v>
      </c>
      <c r="F101" s="65">
        <v>560014</v>
      </c>
      <c r="G101" s="65">
        <v>119437</v>
      </c>
      <c r="H101" s="65">
        <v>0</v>
      </c>
      <c r="I101" s="65">
        <v>19168</v>
      </c>
      <c r="J101" s="65">
        <v>329489</v>
      </c>
      <c r="K101" s="65">
        <v>4347791</v>
      </c>
      <c r="L101" s="65">
        <v>4651191</v>
      </c>
      <c r="M101" s="65">
        <v>4874838</v>
      </c>
      <c r="N101" s="65">
        <v>1039678</v>
      </c>
      <c r="O101" s="65">
        <v>0</v>
      </c>
      <c r="P101" s="65">
        <v>166854</v>
      </c>
      <c r="Q101" s="65">
        <v>414130</v>
      </c>
      <c r="R101" s="65">
        <v>479006</v>
      </c>
      <c r="S101" s="65">
        <v>0</v>
      </c>
      <c r="T101" s="65">
        <v>0</v>
      </c>
      <c r="U101" s="65">
        <v>0</v>
      </c>
      <c r="V101" s="70">
        <f t="shared" si="11"/>
        <v>18163019</v>
      </c>
      <c r="W101" s="27">
        <f>V83-V101</f>
        <v>0</v>
      </c>
    </row>
    <row r="102" spans="3:23" ht="15.75" thickBot="1">
      <c r="C102" s="64" t="s">
        <v>101</v>
      </c>
      <c r="D102" s="64">
        <v>12</v>
      </c>
      <c r="E102" s="65">
        <v>241129</v>
      </c>
      <c r="F102" s="65">
        <v>91181</v>
      </c>
      <c r="G102" s="65">
        <v>2371128</v>
      </c>
      <c r="H102" s="65">
        <v>1136202</v>
      </c>
      <c r="I102" s="65">
        <v>0</v>
      </c>
      <c r="J102" s="65">
        <v>0</v>
      </c>
      <c r="K102" s="65">
        <v>1505483</v>
      </c>
      <c r="L102" s="65">
        <v>569284</v>
      </c>
      <c r="M102" s="65">
        <v>279592</v>
      </c>
      <c r="N102" s="65">
        <v>0</v>
      </c>
      <c r="O102" s="65">
        <v>0</v>
      </c>
      <c r="P102" s="65">
        <v>0</v>
      </c>
      <c r="Q102" s="65">
        <v>0</v>
      </c>
      <c r="R102" s="65">
        <v>0</v>
      </c>
      <c r="S102" s="65">
        <v>0</v>
      </c>
      <c r="T102" s="65">
        <v>0</v>
      </c>
      <c r="U102" s="65">
        <v>0</v>
      </c>
      <c r="V102" s="70">
        <f t="shared" si="11"/>
        <v>6193999</v>
      </c>
      <c r="W102" s="27">
        <f>V91-V102</f>
        <v>0</v>
      </c>
    </row>
    <row r="103" spans="3:22" ht="15.75" thickBot="1">
      <c r="C103" s="66" t="s">
        <v>160</v>
      </c>
      <c r="D103" s="64"/>
      <c r="E103" s="65">
        <f>SUM(E96:E102)</f>
        <v>6853957</v>
      </c>
      <c r="F103" s="65">
        <f aca="true" t="shared" si="12" ref="F103:U103">SUM(F96:F102)</f>
        <v>4342597</v>
      </c>
      <c r="G103" s="65">
        <f t="shared" si="12"/>
        <v>8265036</v>
      </c>
      <c r="H103" s="65">
        <f t="shared" si="12"/>
        <v>8732544</v>
      </c>
      <c r="I103" s="65">
        <f t="shared" si="12"/>
        <v>13308850</v>
      </c>
      <c r="J103" s="65">
        <f t="shared" si="12"/>
        <v>18351611</v>
      </c>
      <c r="K103" s="65">
        <f t="shared" si="12"/>
        <v>16466169</v>
      </c>
      <c r="L103" s="65">
        <f t="shared" si="12"/>
        <v>18847292</v>
      </c>
      <c r="M103" s="65">
        <f t="shared" si="12"/>
        <v>17712680</v>
      </c>
      <c r="N103" s="65">
        <f t="shared" si="12"/>
        <v>17897873</v>
      </c>
      <c r="O103" s="65">
        <f t="shared" si="12"/>
        <v>5904956</v>
      </c>
      <c r="P103" s="65">
        <f t="shared" si="12"/>
        <v>6235165</v>
      </c>
      <c r="Q103" s="65">
        <f t="shared" si="12"/>
        <v>3711867</v>
      </c>
      <c r="R103" s="65">
        <f t="shared" si="12"/>
        <v>9061201</v>
      </c>
      <c r="S103" s="65">
        <f t="shared" si="12"/>
        <v>10069429</v>
      </c>
      <c r="T103" s="65">
        <f t="shared" si="12"/>
        <v>4511566</v>
      </c>
      <c r="U103" s="65">
        <f t="shared" si="12"/>
        <v>2444364</v>
      </c>
      <c r="V103" s="65">
        <f>SUM(V96:V102)</f>
        <v>172717157</v>
      </c>
    </row>
    <row r="104" ht="15">
      <c r="V104" s="25">
        <f>V92-V103</f>
        <v>0</v>
      </c>
    </row>
    <row r="105" ht="15">
      <c r="V105" s="27">
        <f>V103-'[1]AgendaAnoRECEITA'!CC464</f>
        <v>0</v>
      </c>
    </row>
  </sheetData>
  <sheetProtection/>
  <mergeCells count="8">
    <mergeCell ref="E86:U86"/>
    <mergeCell ref="E94:U94"/>
    <mergeCell ref="E2:U2"/>
    <mergeCell ref="E17:U17"/>
    <mergeCell ref="E33:U33"/>
    <mergeCell ref="E44:U44"/>
    <mergeCell ref="E69:U69"/>
    <mergeCell ref="E74:U74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Luiz</cp:lastModifiedBy>
  <cp:lastPrinted>2017-11-28T14:16:09Z</cp:lastPrinted>
  <dcterms:created xsi:type="dcterms:W3CDTF">2017-06-29T17:47:14Z</dcterms:created>
  <dcterms:modified xsi:type="dcterms:W3CDTF">2017-11-29T19:38:42Z</dcterms:modified>
  <cp:category/>
  <cp:version/>
  <cp:contentType/>
  <cp:contentStatus/>
</cp:coreProperties>
</file>