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1640" firstSheet="2" activeTab="4"/>
  </bookViews>
  <sheets>
    <sheet name="Resumo Anexo I invertido" sheetId="1" r:id="rId1"/>
    <sheet name="PlantioCaçador2013" sheetId="2" r:id="rId2"/>
    <sheet name="ResumoCaç2013" sheetId="3" r:id="rId3"/>
    <sheet name="ResumoSóAdm" sheetId="4" r:id="rId4"/>
    <sheet name="Pla.AuxCaçador2013" sheetId="5" r:id="rId5"/>
    <sheet name="plantio por ha-ano" sheetId="6" r:id="rId6"/>
    <sheet name="MemóriaCálculo" sheetId="7" r:id="rId7"/>
  </sheets>
  <externalReferences>
    <externalReference r:id="rId10"/>
  </externalReferences>
  <definedNames>
    <definedName name="_xlnm.Print_Titles" localSheetId="6">'MemóriaCálculo'!$A:$B</definedName>
    <definedName name="_xlnm.Print_Titles" localSheetId="5">'plantio por ha-ano'!$A:$B</definedName>
    <definedName name="_xlnm.Print_Titles" localSheetId="1">'PlantioCaçador2013'!$B:$F,'PlantioCaçador2013'!$439:$442</definedName>
    <definedName name="_xlnm.Print_Titles" localSheetId="2">'ResumoCaç2013'!$A:$B</definedName>
    <definedName name="_xlnm.Print_Titles" localSheetId="3">'ResumoSóAdm'!$A:$B</definedName>
  </definedNames>
  <calcPr fullCalcOnLoad="1"/>
</workbook>
</file>

<file path=xl/sharedStrings.xml><?xml version="1.0" encoding="utf-8"?>
<sst xmlns="http://schemas.openxmlformats.org/spreadsheetml/2006/main" count="1084" uniqueCount="219">
  <si>
    <t>2° ano</t>
  </si>
  <si>
    <t>3° ano</t>
  </si>
  <si>
    <t>4° ano</t>
  </si>
  <si>
    <t>vr/há</t>
  </si>
  <si>
    <t>há</t>
  </si>
  <si>
    <t>Taxa</t>
  </si>
  <si>
    <t>Tempo</t>
  </si>
  <si>
    <t>%</t>
  </si>
  <si>
    <t>há.efet.plantio</t>
  </si>
  <si>
    <t>anos</t>
  </si>
  <si>
    <t>1° desb</t>
  </si>
  <si>
    <t>2° desb</t>
  </si>
  <si>
    <t>1° ano</t>
  </si>
  <si>
    <t>1ª man</t>
  </si>
  <si>
    <t>2ª man</t>
  </si>
  <si>
    <t>3ª man</t>
  </si>
  <si>
    <t>1ª poda</t>
  </si>
  <si>
    <t>2ª poda</t>
  </si>
  <si>
    <t>5° ano</t>
  </si>
  <si>
    <t>3ª poda</t>
  </si>
  <si>
    <t>5ª man</t>
  </si>
  <si>
    <t>6ª man</t>
  </si>
  <si>
    <t>8ª man</t>
  </si>
  <si>
    <t>9ª man</t>
  </si>
  <si>
    <t>10ª man</t>
  </si>
  <si>
    <t>Hectares</t>
  </si>
  <si>
    <t>Plant/Repl</t>
  </si>
  <si>
    <t>4ª man</t>
  </si>
  <si>
    <t>7ª man</t>
  </si>
  <si>
    <t>vr.man./há/mês</t>
  </si>
  <si>
    <t>há.aceirosMacacos</t>
  </si>
  <si>
    <t>Vr.total ano</t>
  </si>
  <si>
    <t>vr./há/ano</t>
  </si>
  <si>
    <t>total.há</t>
  </si>
  <si>
    <t>vr.man/há/ano</t>
  </si>
  <si>
    <t>Prev.Incêndios/mês</t>
  </si>
  <si>
    <t>vr.Prev.Inc/há/mês</t>
  </si>
  <si>
    <t>vr.Prev.Inc/há/ano</t>
  </si>
  <si>
    <t>12 anos</t>
  </si>
  <si>
    <t>meses</t>
  </si>
  <si>
    <t>vr.ano</t>
  </si>
  <si>
    <t>n° anos</t>
  </si>
  <si>
    <t>vr.total</t>
  </si>
  <si>
    <t>Prev.Pragasvr/há/ano</t>
  </si>
  <si>
    <t>Prev.Pragas há/ano</t>
  </si>
  <si>
    <t>Man.Estradas há/ano</t>
  </si>
  <si>
    <t>Prev.Incêdios há/ano</t>
  </si>
  <si>
    <t>Corte Raso</t>
  </si>
  <si>
    <t>Soma</t>
  </si>
  <si>
    <t xml:space="preserve">Total </t>
  </si>
  <si>
    <t>PROJ. CAÇADOR 6</t>
  </si>
  <si>
    <t>PROJ. CAÇADOR 5</t>
  </si>
  <si>
    <t>PROJ. CAÇADOR 7</t>
  </si>
  <si>
    <t>Tlh</t>
  </si>
  <si>
    <t>1/2</t>
  </si>
  <si>
    <t>1/3</t>
  </si>
  <si>
    <t>3</t>
  </si>
  <si>
    <t>6</t>
  </si>
  <si>
    <t>7</t>
  </si>
  <si>
    <t>PROJ. CAÇADOR 8</t>
  </si>
  <si>
    <t>1/4/5/7</t>
  </si>
  <si>
    <t>2/3</t>
  </si>
  <si>
    <t>PROJ. CAÇADOR 9</t>
  </si>
  <si>
    <t>PROJ. CAÇADOR 10</t>
  </si>
  <si>
    <t>1</t>
  </si>
  <si>
    <t>2a6</t>
  </si>
  <si>
    <t>PROJ. CAÇADOR 11</t>
  </si>
  <si>
    <t>PROJ. RIO BONITO</t>
  </si>
  <si>
    <t>PROJ. CAETÊ</t>
  </si>
  <si>
    <t>Caçador 5</t>
  </si>
  <si>
    <t>Caçador 6</t>
  </si>
  <si>
    <t>Caçador 7</t>
  </si>
  <si>
    <t>Caçador 8</t>
  </si>
  <si>
    <t>Caçador 9</t>
  </si>
  <si>
    <t>Caçador 10</t>
  </si>
  <si>
    <t>Caçador 11</t>
  </si>
  <si>
    <t>Caetê</t>
  </si>
  <si>
    <t>Rio Bonito</t>
  </si>
  <si>
    <t>VALOR PRESENTE</t>
  </si>
  <si>
    <t>AMBIENTAL</t>
  </si>
  <si>
    <t>PARCEIRO</t>
  </si>
  <si>
    <t xml:space="preserve">Soma </t>
  </si>
  <si>
    <t xml:space="preserve">Vr. Total da Venda dos Projetos Anexo I </t>
  </si>
  <si>
    <t>% partic.PARCEIRO</t>
  </si>
  <si>
    <t>% arrendamento s/faturamento parte Parceiro</t>
  </si>
  <si>
    <t>% arrendamento</t>
  </si>
  <si>
    <t>Vr.Total arrendamento</t>
  </si>
  <si>
    <t>vr.anual</t>
  </si>
  <si>
    <t>total há</t>
  </si>
  <si>
    <t>vr. Por há/ano</t>
  </si>
  <si>
    <t>Vr. Faturam. Parceiro</t>
  </si>
  <si>
    <t>Vr.total  Do arrendam Parceiro</t>
  </si>
  <si>
    <t>Vr. Anual do arrendamento Parceiro</t>
  </si>
  <si>
    <t>há. Total das áreas dos projetos(sóParc)</t>
  </si>
  <si>
    <t>VALOR DO ARRENDAMENTO DA TERRA</t>
  </si>
  <si>
    <t>Vr. Anual arrenda/ por há. PARTE Parc</t>
  </si>
  <si>
    <t>Soma VPL</t>
  </si>
  <si>
    <t>vr.man Estr/mês</t>
  </si>
  <si>
    <t>Veículos</t>
  </si>
  <si>
    <t>Motocicletas</t>
  </si>
  <si>
    <t>Adequação fundiária(georreferenciamento)</t>
  </si>
  <si>
    <t>quant</t>
  </si>
  <si>
    <t>p.unit</t>
  </si>
  <si>
    <t>Vr.Total</t>
  </si>
  <si>
    <t>t.ha</t>
  </si>
  <si>
    <t>vr.ha/ano</t>
  </si>
  <si>
    <t>vr.anual adeq fund</t>
  </si>
  <si>
    <t>Veíc/Reg.Fund(georref)</t>
  </si>
  <si>
    <t>Administradora</t>
  </si>
  <si>
    <t>Axecutora</t>
  </si>
  <si>
    <t>vr.t. receita</t>
  </si>
  <si>
    <t>%custos</t>
  </si>
  <si>
    <t>vr.rec</t>
  </si>
  <si>
    <t>%arrend</t>
  </si>
  <si>
    <t>vr.arrend</t>
  </si>
  <si>
    <t>%partic</t>
  </si>
  <si>
    <t>final</t>
  </si>
  <si>
    <t>%s/rc.tot</t>
  </si>
  <si>
    <t>soma</t>
  </si>
  <si>
    <t>ano plantio/há</t>
  </si>
  <si>
    <t>TOTAL</t>
  </si>
  <si>
    <t>Total</t>
  </si>
  <si>
    <t>a partir 2013</t>
  </si>
  <si>
    <t>desde 1° ano exceto nos cortes</t>
  </si>
  <si>
    <t>2013-2014-2015</t>
  </si>
  <si>
    <t>.8-18</t>
  </si>
  <si>
    <t>.18-25</t>
  </si>
  <si>
    <t>.25-35</t>
  </si>
  <si>
    <t>ACIMA35</t>
  </si>
  <si>
    <t>M3</t>
  </si>
  <si>
    <t>PU M3</t>
  </si>
  <si>
    <t>VR HÁ</t>
  </si>
  <si>
    <t>Parceiro</t>
  </si>
  <si>
    <t>Ambiental</t>
  </si>
  <si>
    <t>Administração</t>
  </si>
  <si>
    <t>Com Administração</t>
  </si>
  <si>
    <t>1 caminhoneta</t>
  </si>
  <si>
    <t>1 moto</t>
  </si>
  <si>
    <t xml:space="preserve">n° anos p/ depreciação </t>
  </si>
  <si>
    <t>100%do custo</t>
  </si>
  <si>
    <t>Vr/ano</t>
  </si>
  <si>
    <t>% deprec</t>
  </si>
  <si>
    <t>Caminhoneta</t>
  </si>
  <si>
    <t>km/mês</t>
  </si>
  <si>
    <t>km/litro</t>
  </si>
  <si>
    <t>Litros</t>
  </si>
  <si>
    <t>vr.mês</t>
  </si>
  <si>
    <t>vr. Ano</t>
  </si>
  <si>
    <t>Combustível</t>
  </si>
  <si>
    <t>vr.litro diesel</t>
  </si>
  <si>
    <t>Moto</t>
  </si>
  <si>
    <t>vr.gasol</t>
  </si>
  <si>
    <t>Vr.</t>
  </si>
  <si>
    <t>Vr.t.ano</t>
  </si>
  <si>
    <t>sal/mês</t>
  </si>
  <si>
    <t>n°</t>
  </si>
  <si>
    <t>Capataz</t>
  </si>
  <si>
    <t>rurais</t>
  </si>
  <si>
    <t>Supervisor</t>
  </si>
  <si>
    <t>Total hectares</t>
  </si>
  <si>
    <t>vr/há/ano</t>
  </si>
  <si>
    <t>PREJEÇÃO RECEITA PARCERIA p/efeito % de ARRENDAMENTO</t>
  </si>
  <si>
    <t>% participação</t>
  </si>
  <si>
    <t>Téc.Florestal</t>
  </si>
  <si>
    <t>Administração Parceiro</t>
  </si>
  <si>
    <t>Adm-PARCEIRO</t>
  </si>
  <si>
    <t>T.AdmPARCEIRO</t>
  </si>
  <si>
    <t>Custos Administradora Ambiental</t>
  </si>
  <si>
    <t>Custos Parceiro Executor</t>
  </si>
  <si>
    <t>a Realizar</t>
  </si>
  <si>
    <t>Valor</t>
  </si>
  <si>
    <t>Vr/ha.</t>
  </si>
  <si>
    <t>Plantio/Replantio</t>
  </si>
  <si>
    <t>Soma Plantio/man/podas</t>
  </si>
  <si>
    <t>Custo</t>
  </si>
  <si>
    <t>Realizados/ a Realizar</t>
  </si>
  <si>
    <t>Infraestrutura e Equipamentos</t>
  </si>
  <si>
    <t xml:space="preserve">Administração Ambiental a realizar </t>
  </si>
  <si>
    <t>Total (1 + 2)</t>
  </si>
  <si>
    <t>Soma Infraestrutura/Equipamentos</t>
  </si>
  <si>
    <t>Realizados/Realizar</t>
  </si>
  <si>
    <t>Total Administradora  (1 + 2)</t>
  </si>
  <si>
    <t>Total Parceiro Executor (1 + 2)</t>
  </si>
  <si>
    <t>RESPONSÁVEL</t>
  </si>
  <si>
    <t>ADMINISTRADORA</t>
  </si>
  <si>
    <t>PARCEIRO EXECUTOR</t>
  </si>
  <si>
    <t>REALIZADO</t>
  </si>
  <si>
    <t>A REALIZAR</t>
  </si>
  <si>
    <t>PARTICIPAÇÃO (%)</t>
  </si>
  <si>
    <t>INVESTIMENTOS REALIZADOS E A REALIZAR (PROJEÇÃO)</t>
  </si>
  <si>
    <t>1ª manutenção</t>
  </si>
  <si>
    <t>2ª manutenção</t>
  </si>
  <si>
    <t>3ª manutenção</t>
  </si>
  <si>
    <t>4ª manutenção</t>
  </si>
  <si>
    <t>5ª manutenção</t>
  </si>
  <si>
    <t>6ª manutenção</t>
  </si>
  <si>
    <t>7ª manutenção</t>
  </si>
  <si>
    <t>8ª manutenção</t>
  </si>
  <si>
    <t>9ª manutenção</t>
  </si>
  <si>
    <t>10ª manutenção</t>
  </si>
  <si>
    <t>Prevenção Pragas ha./ano</t>
  </si>
  <si>
    <t>Manutenção Estradas ha./ano</t>
  </si>
  <si>
    <t>Prevenção Incêndios ha./ano</t>
  </si>
  <si>
    <t>Técnico Florestal</t>
  </si>
  <si>
    <t>R$16,08ha/ano - 22 anos</t>
  </si>
  <si>
    <t>SAL.MÍN.Nacional</t>
  </si>
  <si>
    <t>12%Sal.Mín/mês (R$0,75/ha/ano)</t>
  </si>
  <si>
    <t>R$26,88/ha/ano - 22 anos</t>
  </si>
  <si>
    <t>R$530,00/ha/ano - 210ha -12anos</t>
  </si>
  <si>
    <t>R$32,31/há/ano</t>
  </si>
  <si>
    <t>4 Caminhonetas cabine dupla</t>
  </si>
  <si>
    <t>4 motos trail</t>
  </si>
  <si>
    <t>Regulariz.fund.(georreferenciamento)</t>
  </si>
  <si>
    <t>R$ 85.000,00 unitário - aquis.2013</t>
  </si>
  <si>
    <t>R$ 8.000,00 unitário - aquis.2013</t>
  </si>
  <si>
    <t>R$ 85,00/há/6000ha  - 2013 a 2015</t>
  </si>
  <si>
    <t>Manutenção Executada</t>
  </si>
  <si>
    <t>Administração Ambiental</t>
  </si>
  <si>
    <t>ANEXO 13 - MEMÓRIA DE CÁLCULOS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</si>
</sst>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#,##0.00_ ;[Red]\-#,##0.00\ "/>
    <numFmt numFmtId="176" formatCode="0_);[Red]\(0\)"/>
    <numFmt numFmtId="177" formatCode="yy"/>
    <numFmt numFmtId="178" formatCode="yyyy"/>
    <numFmt numFmtId="179" formatCode="mmm/yyyy"/>
    <numFmt numFmtId="180" formatCode="0.0"/>
    <numFmt numFmtId="181" formatCode="0.00_);[Red]\(0.00\)"/>
    <numFmt numFmtId="182" formatCode="0_ ;[Red]\-0\ "/>
    <numFmt numFmtId="183" formatCode="[$-416]dddd\,\ d&quot; de &quot;mmmm&quot; de &quot;yyyy"/>
    <numFmt numFmtId="184" formatCode="#,##0.0000_ ;[Red]\-#,##0.0000\ "/>
    <numFmt numFmtId="185" formatCode="#,##0.0000"/>
    <numFmt numFmtId="186" formatCode="0.00_ ;[Red]\-0.00\ "/>
    <numFmt numFmtId="187" formatCode="#,##0.000000_ ;[Red]\-#,##0.000000\ "/>
    <numFmt numFmtId="188" formatCode="#,##0.000000"/>
    <numFmt numFmtId="189" formatCode="#,##0_ ;[Red]\-#,##0\ "/>
    <numFmt numFmtId="190" formatCode="0.000000%"/>
    <numFmt numFmtId="191" formatCode="#,##0.00_ ;\-#,##0.00\ "/>
    <numFmt numFmtId="192" formatCode="0_ ;\-0\ "/>
    <numFmt numFmtId="193" formatCode="#,##0.0000_);[Red]\(#,##0.0000\)"/>
    <numFmt numFmtId="194" formatCode="#,##0.0000000000_);[Red]\(#,##0.0000000000\)"/>
  </numFmts>
  <fonts count="48">
    <font>
      <sz val="10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75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175" fontId="0" fillId="33" borderId="12" xfId="0" applyNumberFormat="1" applyFill="1" applyBorder="1" applyAlignment="1">
      <alignment/>
    </xf>
    <xf numFmtId="175" fontId="0" fillId="34" borderId="12" xfId="0" applyNumberFormat="1" applyFill="1" applyBorder="1" applyAlignment="1">
      <alignment/>
    </xf>
    <xf numFmtId="175" fontId="0" fillId="35" borderId="12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5" fontId="0" fillId="0" borderId="19" xfId="0" applyNumberFormat="1" applyBorder="1" applyAlignment="1">
      <alignment/>
    </xf>
    <xf numFmtId="175" fontId="0" fillId="33" borderId="19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Border="1" applyAlignment="1">
      <alignment/>
    </xf>
    <xf numFmtId="175" fontId="0" fillId="0" borderId="20" xfId="0" applyNumberFormat="1" applyBorder="1" applyAlignment="1">
      <alignment/>
    </xf>
    <xf numFmtId="175" fontId="0" fillId="33" borderId="20" xfId="0" applyNumberFormat="1" applyFill="1" applyBorder="1" applyAlignment="1">
      <alignment/>
    </xf>
    <xf numFmtId="175" fontId="0" fillId="34" borderId="20" xfId="0" applyNumberFormat="1" applyFill="1" applyBorder="1" applyAlignment="1">
      <alignment/>
    </xf>
    <xf numFmtId="0" fontId="0" fillId="0" borderId="21" xfId="0" applyBorder="1" applyAlignment="1">
      <alignment/>
    </xf>
    <xf numFmtId="175" fontId="0" fillId="0" borderId="21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5" fontId="0" fillId="0" borderId="26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75" fontId="0" fillId="0" borderId="28" xfId="0" applyNumberFormat="1" applyBorder="1" applyAlignment="1">
      <alignment/>
    </xf>
    <xf numFmtId="175" fontId="0" fillId="0" borderId="29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5" fontId="0" fillId="33" borderId="0" xfId="0" applyNumberFormat="1" applyFill="1" applyBorder="1" applyAlignment="1">
      <alignment/>
    </xf>
    <xf numFmtId="175" fontId="0" fillId="0" borderId="2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33" borderId="16" xfId="0" applyFill="1" applyBorder="1" applyAlignment="1">
      <alignment/>
    </xf>
    <xf numFmtId="175" fontId="0" fillId="33" borderId="23" xfId="0" applyNumberFormat="1" applyFill="1" applyBorder="1" applyAlignment="1">
      <alignment/>
    </xf>
    <xf numFmtId="175" fontId="0" fillId="33" borderId="16" xfId="0" applyNumberFormat="1" applyFill="1" applyBorder="1" applyAlignment="1">
      <alignment/>
    </xf>
    <xf numFmtId="175" fontId="0" fillId="0" borderId="16" xfId="0" applyNumberFormat="1" applyFill="1" applyBorder="1" applyAlignment="1">
      <alignment/>
    </xf>
    <xf numFmtId="0" fontId="0" fillId="0" borderId="31" xfId="0" applyBorder="1" applyAlignment="1">
      <alignment/>
    </xf>
    <xf numFmtId="175" fontId="0" fillId="0" borderId="32" xfId="0" applyNumberForma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2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0" xfId="0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0" fillId="0" borderId="11" xfId="0" applyNumberFormat="1" applyBorder="1" applyAlignment="1">
      <alignment/>
    </xf>
    <xf numFmtId="175" fontId="0" fillId="33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  <xf numFmtId="175" fontId="0" fillId="0" borderId="16" xfId="0" applyNumberFormat="1" applyBorder="1" applyAlignment="1">
      <alignment/>
    </xf>
    <xf numFmtId="175" fontId="0" fillId="0" borderId="23" xfId="0" applyNumberFormat="1" applyBorder="1" applyAlignment="1">
      <alignment/>
    </xf>
    <xf numFmtId="175" fontId="0" fillId="0" borderId="37" xfId="0" applyNumberFormat="1" applyBorder="1" applyAlignment="1">
      <alignment/>
    </xf>
    <xf numFmtId="0" fontId="0" fillId="33" borderId="37" xfId="0" applyFill="1" applyBorder="1" applyAlignment="1">
      <alignment/>
    </xf>
    <xf numFmtId="0" fontId="0" fillId="0" borderId="39" xfId="0" applyBorder="1" applyAlignment="1">
      <alignment/>
    </xf>
    <xf numFmtId="175" fontId="0" fillId="0" borderId="27" xfId="0" applyNumberFormat="1" applyBorder="1" applyAlignment="1">
      <alignment/>
    </xf>
    <xf numFmtId="175" fontId="0" fillId="0" borderId="40" xfId="0" applyNumberFormat="1" applyBorder="1" applyAlignment="1">
      <alignment/>
    </xf>
    <xf numFmtId="175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75" fontId="0" fillId="33" borderId="11" xfId="0" applyNumberFormat="1" applyFill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3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175" fontId="0" fillId="0" borderId="24" xfId="0" applyNumberFormat="1" applyBorder="1" applyAlignment="1">
      <alignment/>
    </xf>
    <xf numFmtId="175" fontId="0" fillId="0" borderId="41" xfId="0" applyNumberFormat="1" applyBorder="1" applyAlignment="1">
      <alignment/>
    </xf>
    <xf numFmtId="175" fontId="0" fillId="0" borderId="36" xfId="0" applyNumberFormat="1" applyBorder="1" applyAlignment="1">
      <alignment/>
    </xf>
    <xf numFmtId="0" fontId="0" fillId="0" borderId="26" xfId="0" applyFill="1" applyBorder="1" applyAlignment="1">
      <alignment/>
    </xf>
    <xf numFmtId="175" fontId="0" fillId="0" borderId="42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41" xfId="0" applyBorder="1" applyAlignment="1">
      <alignment/>
    </xf>
    <xf numFmtId="49" fontId="0" fillId="0" borderId="2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44" xfId="0" applyBorder="1" applyAlignment="1">
      <alignment/>
    </xf>
    <xf numFmtId="49" fontId="0" fillId="33" borderId="28" xfId="0" applyNumberFormat="1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0" fontId="1" fillId="0" borderId="10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33" borderId="16" xfId="0" applyNumberFormat="1" applyFill="1" applyBorder="1" applyAlignment="1">
      <alignment/>
    </xf>
    <xf numFmtId="175" fontId="0" fillId="0" borderId="45" xfId="0" applyNumberFormat="1" applyBorder="1" applyAlignment="1">
      <alignment/>
    </xf>
    <xf numFmtId="175" fontId="0" fillId="0" borderId="46" xfId="0" applyNumberFormat="1" applyBorder="1" applyAlignment="1">
      <alignment/>
    </xf>
    <xf numFmtId="0" fontId="0" fillId="33" borderId="15" xfId="0" applyFill="1" applyBorder="1" applyAlignment="1">
      <alignment/>
    </xf>
    <xf numFmtId="175" fontId="0" fillId="36" borderId="18" xfId="0" applyNumberFormat="1" applyFill="1" applyBorder="1" applyAlignment="1">
      <alignment/>
    </xf>
    <xf numFmtId="175" fontId="0" fillId="36" borderId="11" xfId="0" applyNumberFormat="1" applyFill="1" applyBorder="1" applyAlignment="1">
      <alignment/>
    </xf>
    <xf numFmtId="175" fontId="0" fillId="36" borderId="19" xfId="0" applyNumberFormat="1" applyFill="1" applyBorder="1" applyAlignment="1">
      <alignment/>
    </xf>
    <xf numFmtId="175" fontId="0" fillId="36" borderId="12" xfId="0" applyNumberFormat="1" applyFill="1" applyBorder="1" applyAlignment="1">
      <alignment/>
    </xf>
    <xf numFmtId="175" fontId="0" fillId="0" borderId="19" xfId="0" applyNumberFormat="1" applyFill="1" applyBorder="1" applyAlignment="1">
      <alignment/>
    </xf>
    <xf numFmtId="175" fontId="46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37" borderId="12" xfId="0" applyFill="1" applyBorder="1" applyAlignment="1">
      <alignment/>
    </xf>
    <xf numFmtId="0" fontId="0" fillId="37" borderId="26" xfId="0" applyFill="1" applyBorder="1" applyAlignment="1">
      <alignment/>
    </xf>
    <xf numFmtId="0" fontId="0" fillId="6" borderId="0" xfId="0" applyFill="1" applyAlignment="1">
      <alignment/>
    </xf>
    <xf numFmtId="175" fontId="0" fillId="6" borderId="0" xfId="0" applyNumberFormat="1" applyFill="1" applyAlignment="1">
      <alignment/>
    </xf>
    <xf numFmtId="0" fontId="0" fillId="6" borderId="26" xfId="0" applyFill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3" xfId="0" applyNumberFormat="1" applyBorder="1" applyAlignment="1">
      <alignment/>
    </xf>
    <xf numFmtId="175" fontId="0" fillId="0" borderId="36" xfId="0" applyNumberFormat="1" applyFont="1" applyBorder="1" applyAlignment="1">
      <alignment/>
    </xf>
    <xf numFmtId="0" fontId="0" fillId="0" borderId="13" xfId="0" applyFont="1" applyBorder="1" applyAlignment="1">
      <alignment/>
    </xf>
    <xf numFmtId="175" fontId="0" fillId="37" borderId="15" xfId="0" applyNumberFormat="1" applyFill="1" applyBorder="1" applyAlignment="1">
      <alignment/>
    </xf>
    <xf numFmtId="175" fontId="0" fillId="37" borderId="16" xfId="0" applyNumberFormat="1" applyFill="1" applyBorder="1" applyAlignment="1">
      <alignment/>
    </xf>
    <xf numFmtId="0" fontId="0" fillId="37" borderId="23" xfId="0" applyFont="1" applyFill="1" applyBorder="1" applyAlignment="1">
      <alignment/>
    </xf>
    <xf numFmtId="175" fontId="0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49" fontId="0" fillId="0" borderId="42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75" fontId="0" fillId="0" borderId="53" xfId="0" applyNumberFormat="1" applyBorder="1" applyAlignment="1">
      <alignment/>
    </xf>
    <xf numFmtId="175" fontId="0" fillId="0" borderId="43" xfId="0" applyNumberFormat="1" applyBorder="1" applyAlignment="1">
      <alignment/>
    </xf>
    <xf numFmtId="175" fontId="46" fillId="33" borderId="43" xfId="0" applyNumberFormat="1" applyFont="1" applyFill="1" applyBorder="1" applyAlignment="1">
      <alignment/>
    </xf>
    <xf numFmtId="0" fontId="0" fillId="0" borderId="54" xfId="0" applyBorder="1" applyAlignment="1">
      <alignment/>
    </xf>
    <xf numFmtId="175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2" xfId="0" applyFont="1" applyBorder="1" applyAlignment="1">
      <alignment/>
    </xf>
    <xf numFmtId="0" fontId="0" fillId="0" borderId="12" xfId="0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37" borderId="14" xfId="0" applyFill="1" applyBorder="1" applyAlignment="1">
      <alignment/>
    </xf>
    <xf numFmtId="0" fontId="0" fillId="37" borderId="19" xfId="0" applyFill="1" applyBorder="1" applyAlignment="1">
      <alignment/>
    </xf>
    <xf numFmtId="175" fontId="46" fillId="37" borderId="12" xfId="0" applyNumberFormat="1" applyFont="1" applyFill="1" applyBorder="1" applyAlignment="1">
      <alignment/>
    </xf>
    <xf numFmtId="175" fontId="46" fillId="37" borderId="43" xfId="0" applyNumberFormat="1" applyFont="1" applyFill="1" applyBorder="1" applyAlignment="1">
      <alignment/>
    </xf>
    <xf numFmtId="0" fontId="0" fillId="37" borderId="2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11" xfId="0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7" xfId="0" applyBorder="1" applyAlignment="1">
      <alignment/>
    </xf>
    <xf numFmtId="175" fontId="0" fillId="0" borderId="58" xfId="0" applyNumberFormat="1" applyBorder="1" applyAlignment="1">
      <alignment/>
    </xf>
    <xf numFmtId="175" fontId="0" fillId="0" borderId="57" xfId="0" applyNumberFormat="1" applyBorder="1" applyAlignment="1">
      <alignment/>
    </xf>
    <xf numFmtId="175" fontId="46" fillId="0" borderId="12" xfId="0" applyNumberFormat="1" applyFont="1" applyBorder="1" applyAlignment="1">
      <alignment/>
    </xf>
    <xf numFmtId="0" fontId="0" fillId="38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7" borderId="15" xfId="0" applyFont="1" applyFill="1" applyBorder="1" applyAlignment="1">
      <alignment/>
    </xf>
    <xf numFmtId="175" fontId="0" fillId="37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7" borderId="16" xfId="0" applyFill="1" applyBorder="1" applyAlignment="1">
      <alignment/>
    </xf>
    <xf numFmtId="0" fontId="46" fillId="0" borderId="59" xfId="0" applyFont="1" applyBorder="1" applyAlignment="1">
      <alignment/>
    </xf>
    <xf numFmtId="175" fontId="0" fillId="0" borderId="0" xfId="0" applyNumberFormat="1" applyFill="1" applyAlignment="1">
      <alignment/>
    </xf>
    <xf numFmtId="175" fontId="0" fillId="39" borderId="16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75" fontId="0" fillId="0" borderId="60" xfId="0" applyNumberFormat="1" applyBorder="1" applyAlignment="1">
      <alignment/>
    </xf>
    <xf numFmtId="0" fontId="0" fillId="39" borderId="0" xfId="0" applyFill="1" applyAlignment="1">
      <alignment/>
    </xf>
    <xf numFmtId="175" fontId="0" fillId="39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0" fontId="0" fillId="37" borderId="0" xfId="0" applyFill="1" applyAlignment="1">
      <alignment/>
    </xf>
    <xf numFmtId="0" fontId="0" fillId="0" borderId="30" xfId="0" applyFont="1" applyBorder="1" applyAlignment="1">
      <alignment/>
    </xf>
    <xf numFmtId="175" fontId="0" fillId="37" borderId="26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61" xfId="0" applyNumberFormat="1" applyBorder="1" applyAlignment="1">
      <alignment/>
    </xf>
    <xf numFmtId="175" fontId="0" fillId="0" borderId="62" xfId="0" applyNumberFormat="1" applyBorder="1" applyAlignment="1">
      <alignment/>
    </xf>
    <xf numFmtId="175" fontId="0" fillId="33" borderId="63" xfId="0" applyNumberFormat="1" applyFill="1" applyBorder="1" applyAlignment="1">
      <alignment/>
    </xf>
    <xf numFmtId="175" fontId="0" fillId="0" borderId="63" xfId="0" applyNumberFormat="1" applyBorder="1" applyAlignment="1">
      <alignment/>
    </xf>
    <xf numFmtId="175" fontId="0" fillId="0" borderId="64" xfId="0" applyNumberFormat="1" applyBorder="1" applyAlignment="1">
      <alignment/>
    </xf>
    <xf numFmtId="0" fontId="0" fillId="0" borderId="35" xfId="0" applyFont="1" applyFill="1" applyBorder="1" applyAlignment="1">
      <alignment/>
    </xf>
    <xf numFmtId="175" fontId="46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175" fontId="0" fillId="0" borderId="63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5" fontId="46" fillId="0" borderId="15" xfId="0" applyNumberFormat="1" applyFont="1" applyBorder="1" applyAlignment="1">
      <alignment/>
    </xf>
    <xf numFmtId="175" fontId="0" fillId="13" borderId="23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46" fillId="0" borderId="12" xfId="0" applyNumberFormat="1" applyFont="1" applyFill="1" applyBorder="1" applyAlignment="1">
      <alignment/>
    </xf>
    <xf numFmtId="0" fontId="46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6" xfId="0" applyFill="1" applyBorder="1" applyAlignment="1">
      <alignment/>
    </xf>
    <xf numFmtId="175" fontId="0" fillId="39" borderId="23" xfId="0" applyNumberFormat="1" applyFill="1" applyBorder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175" fontId="0" fillId="39" borderId="26" xfId="0" applyNumberFormat="1" applyFill="1" applyBorder="1" applyAlignment="1">
      <alignment/>
    </xf>
    <xf numFmtId="0" fontId="47" fillId="0" borderId="30" xfId="0" applyFont="1" applyBorder="1" applyAlignment="1">
      <alignment/>
    </xf>
    <xf numFmtId="0" fontId="0" fillId="0" borderId="65" xfId="0" applyFont="1" applyBorder="1" applyAlignment="1">
      <alignment/>
    </xf>
    <xf numFmtId="175" fontId="0" fillId="0" borderId="66" xfId="0" applyNumberFormat="1" applyBorder="1" applyAlignment="1">
      <alignment/>
    </xf>
    <xf numFmtId="175" fontId="0" fillId="0" borderId="35" xfId="0" applyNumberFormat="1" applyBorder="1" applyAlignment="1">
      <alignment/>
    </xf>
    <xf numFmtId="175" fontId="0" fillId="0" borderId="67" xfId="0" applyNumberFormat="1" applyBorder="1" applyAlignment="1">
      <alignment/>
    </xf>
    <xf numFmtId="175" fontId="0" fillId="37" borderId="68" xfId="0" applyNumberFormat="1" applyFill="1" applyBorder="1" applyAlignment="1">
      <alignment/>
    </xf>
    <xf numFmtId="175" fontId="0" fillId="37" borderId="69" xfId="0" applyNumberFormat="1" applyFill="1" applyBorder="1" applyAlignment="1">
      <alignment/>
    </xf>
    <xf numFmtId="175" fontId="0" fillId="37" borderId="70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0" borderId="68" xfId="0" applyFont="1" applyBorder="1" applyAlignment="1">
      <alignment/>
    </xf>
    <xf numFmtId="175" fontId="0" fillId="0" borderId="72" xfId="0" applyNumberFormat="1" applyFont="1" applyBorder="1" applyAlignment="1">
      <alignment/>
    </xf>
    <xf numFmtId="175" fontId="0" fillId="0" borderId="68" xfId="0" applyNumberFormat="1" applyFont="1" applyBorder="1" applyAlignment="1">
      <alignment/>
    </xf>
    <xf numFmtId="175" fontId="0" fillId="0" borderId="73" xfId="0" applyNumberFormat="1" applyFont="1" applyBorder="1" applyAlignment="1">
      <alignment/>
    </xf>
    <xf numFmtId="175" fontId="0" fillId="0" borderId="74" xfId="0" applyNumberFormat="1" applyFont="1" applyBorder="1" applyAlignment="1">
      <alignment/>
    </xf>
    <xf numFmtId="175" fontId="0" fillId="0" borderId="75" xfId="0" applyNumberFormat="1" applyFont="1" applyBorder="1" applyAlignment="1">
      <alignment/>
    </xf>
    <xf numFmtId="175" fontId="0" fillId="37" borderId="73" xfId="0" applyNumberFormat="1" applyFill="1" applyBorder="1" applyAlignment="1">
      <alignment/>
    </xf>
    <xf numFmtId="175" fontId="0" fillId="0" borderId="71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0" fontId="0" fillId="37" borderId="68" xfId="0" applyFill="1" applyBorder="1" applyAlignment="1">
      <alignment/>
    </xf>
    <xf numFmtId="175" fontId="0" fillId="0" borderId="70" xfId="0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37" borderId="76" xfId="0" applyFill="1" applyBorder="1" applyAlignment="1">
      <alignment/>
    </xf>
    <xf numFmtId="0" fontId="0" fillId="0" borderId="77" xfId="0" applyFont="1" applyBorder="1" applyAlignment="1">
      <alignment/>
    </xf>
    <xf numFmtId="175" fontId="0" fillId="0" borderId="77" xfId="0" applyNumberFormat="1" applyFont="1" applyBorder="1" applyAlignment="1">
      <alignment/>
    </xf>
    <xf numFmtId="175" fontId="0" fillId="0" borderId="78" xfId="0" applyNumberFormat="1" applyFont="1" applyBorder="1" applyAlignment="1">
      <alignment/>
    </xf>
    <xf numFmtId="0" fontId="0" fillId="0" borderId="79" xfId="0" applyFont="1" applyBorder="1" applyAlignment="1">
      <alignment horizontal="center"/>
    </xf>
    <xf numFmtId="175" fontId="0" fillId="0" borderId="65" xfId="0" applyNumberFormat="1" applyFont="1" applyBorder="1" applyAlignment="1">
      <alignment/>
    </xf>
    <xf numFmtId="175" fontId="0" fillId="37" borderId="74" xfId="0" applyNumberFormat="1" applyFill="1" applyBorder="1" applyAlignment="1">
      <alignment/>
    </xf>
    <xf numFmtId="175" fontId="0" fillId="0" borderId="80" xfId="0" applyNumberFormat="1" applyBorder="1" applyAlignment="1">
      <alignment/>
    </xf>
    <xf numFmtId="175" fontId="0" fillId="0" borderId="81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8" xfId="0" applyFont="1" applyBorder="1" applyAlignment="1">
      <alignment/>
    </xf>
    <xf numFmtId="175" fontId="0" fillId="0" borderId="82" xfId="0" applyNumberFormat="1" applyFont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175" fontId="0" fillId="0" borderId="84" xfId="0" applyNumberFormat="1" applyBorder="1" applyAlignment="1">
      <alignment/>
    </xf>
    <xf numFmtId="175" fontId="0" fillId="0" borderId="85" xfId="0" applyNumberFormat="1" applyBorder="1" applyAlignment="1">
      <alignment/>
    </xf>
    <xf numFmtId="175" fontId="0" fillId="0" borderId="86" xfId="0" applyNumberFormat="1" applyBorder="1" applyAlignment="1">
      <alignment/>
    </xf>
    <xf numFmtId="175" fontId="0" fillId="0" borderId="87" xfId="0" applyNumberFormat="1" applyBorder="1" applyAlignment="1">
      <alignment/>
    </xf>
    <xf numFmtId="175" fontId="0" fillId="0" borderId="88" xfId="0" applyNumberFormat="1" applyBorder="1" applyAlignment="1">
      <alignment/>
    </xf>
    <xf numFmtId="175" fontId="0" fillId="0" borderId="89" xfId="0" applyNumberFormat="1" applyBorder="1" applyAlignment="1">
      <alignment/>
    </xf>
    <xf numFmtId="175" fontId="0" fillId="0" borderId="90" xfId="0" applyNumberFormat="1" applyBorder="1" applyAlignment="1">
      <alignment/>
    </xf>
    <xf numFmtId="175" fontId="0" fillId="0" borderId="91" xfId="0" applyNumberFormat="1" applyBorder="1" applyAlignment="1">
      <alignment/>
    </xf>
    <xf numFmtId="175" fontId="0" fillId="0" borderId="92" xfId="0" applyNumberFormat="1" applyBorder="1" applyAlignment="1">
      <alignment/>
    </xf>
    <xf numFmtId="175" fontId="0" fillId="0" borderId="93" xfId="0" applyNumberFormat="1" applyBorder="1" applyAlignment="1">
      <alignment/>
    </xf>
    <xf numFmtId="175" fontId="0" fillId="0" borderId="94" xfId="0" applyNumberFormat="1" applyBorder="1" applyAlignment="1">
      <alignment/>
    </xf>
    <xf numFmtId="175" fontId="0" fillId="0" borderId="95" xfId="0" applyNumberFormat="1" applyBorder="1" applyAlignment="1">
      <alignment/>
    </xf>
    <xf numFmtId="0" fontId="0" fillId="0" borderId="96" xfId="0" applyFont="1" applyBorder="1" applyAlignment="1">
      <alignment/>
    </xf>
    <xf numFmtId="175" fontId="0" fillId="0" borderId="97" xfId="0" applyNumberFormat="1" applyBorder="1" applyAlignment="1">
      <alignment/>
    </xf>
    <xf numFmtId="0" fontId="0" fillId="0" borderId="88" xfId="0" applyFont="1" applyBorder="1" applyAlignment="1">
      <alignment/>
    </xf>
    <xf numFmtId="0" fontId="0" fillId="0" borderId="98" xfId="0" applyFont="1" applyBorder="1" applyAlignment="1">
      <alignment/>
    </xf>
    <xf numFmtId="175" fontId="0" fillId="0" borderId="99" xfId="0" applyNumberFormat="1" applyBorder="1" applyAlignment="1">
      <alignment/>
    </xf>
    <xf numFmtId="0" fontId="0" fillId="0" borderId="82" xfId="0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Border="1" applyAlignment="1">
      <alignment/>
    </xf>
    <xf numFmtId="175" fontId="0" fillId="0" borderId="69" xfId="0" applyNumberFormat="1" applyFont="1" applyBorder="1" applyAlignment="1">
      <alignment/>
    </xf>
    <xf numFmtId="175" fontId="0" fillId="0" borderId="102" xfId="0" applyNumberFormat="1" applyBorder="1" applyAlignment="1">
      <alignment/>
    </xf>
    <xf numFmtId="175" fontId="0" fillId="0" borderId="103" xfId="0" applyNumberFormat="1" applyBorder="1" applyAlignment="1">
      <alignment/>
    </xf>
    <xf numFmtId="0" fontId="0" fillId="0" borderId="82" xfId="0" applyBorder="1" applyAlignment="1">
      <alignment/>
    </xf>
    <xf numFmtId="0" fontId="0" fillId="0" borderId="10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105" xfId="0" applyFont="1" applyBorder="1" applyAlignment="1">
      <alignment/>
    </xf>
    <xf numFmtId="175" fontId="0" fillId="0" borderId="106" xfId="0" applyNumberFormat="1" applyBorder="1" applyAlignment="1">
      <alignment/>
    </xf>
    <xf numFmtId="175" fontId="0" fillId="0" borderId="107" xfId="0" applyNumberFormat="1" applyBorder="1" applyAlignment="1">
      <alignment/>
    </xf>
    <xf numFmtId="175" fontId="0" fillId="0" borderId="108" xfId="0" applyNumberFormat="1" applyBorder="1" applyAlignment="1">
      <alignment/>
    </xf>
    <xf numFmtId="175" fontId="0" fillId="0" borderId="109" xfId="0" applyNumberFormat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175" fontId="0" fillId="0" borderId="101" xfId="0" applyNumberFormat="1" applyFont="1" applyBorder="1" applyAlignment="1">
      <alignment/>
    </xf>
    <xf numFmtId="175" fontId="0" fillId="0" borderId="112" xfId="0" applyNumberFormat="1" applyFont="1" applyBorder="1" applyAlignment="1">
      <alignment/>
    </xf>
    <xf numFmtId="175" fontId="0" fillId="0" borderId="113" xfId="0" applyNumberForma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175" fontId="0" fillId="0" borderId="117" xfId="0" applyNumberFormat="1" applyBorder="1" applyAlignment="1">
      <alignment/>
    </xf>
    <xf numFmtId="0" fontId="0" fillId="0" borderId="118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19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84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88" xfId="0" applyFont="1" applyBorder="1" applyAlignment="1">
      <alignment horizontal="left"/>
    </xf>
    <xf numFmtId="0" fontId="3" fillId="0" borderId="90" xfId="0" applyFont="1" applyBorder="1" applyAlignment="1">
      <alignment horizontal="left"/>
    </xf>
    <xf numFmtId="0" fontId="3" fillId="0" borderId="88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90" xfId="0" applyFont="1" applyBorder="1" applyAlignment="1">
      <alignment/>
    </xf>
    <xf numFmtId="1" fontId="0" fillId="0" borderId="53" xfId="0" applyNumberFormat="1" applyFill="1" applyBorder="1" applyAlignment="1">
      <alignment/>
    </xf>
    <xf numFmtId="175" fontId="0" fillId="0" borderId="34" xfId="0" applyNumberFormat="1" applyBorder="1" applyAlignment="1">
      <alignment/>
    </xf>
    <xf numFmtId="175" fontId="0" fillId="0" borderId="48" xfId="0" applyNumberFormat="1" applyBorder="1" applyAlignment="1">
      <alignment/>
    </xf>
    <xf numFmtId="175" fontId="0" fillId="0" borderId="56" xfId="0" applyNumberFormat="1" applyBorder="1" applyAlignment="1">
      <alignment/>
    </xf>
    <xf numFmtId="175" fontId="4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8" xfId="0" applyFont="1" applyBorder="1" applyAlignment="1">
      <alignment/>
    </xf>
    <xf numFmtId="0" fontId="4" fillId="0" borderId="120" xfId="0" applyFont="1" applyBorder="1" applyAlignment="1">
      <alignment/>
    </xf>
    <xf numFmtId="0" fontId="4" fillId="0" borderId="88" xfId="0" applyFont="1" applyBorder="1" applyAlignment="1">
      <alignment horizontal="left"/>
    </xf>
    <xf numFmtId="0" fontId="4" fillId="0" borderId="120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88" xfId="0" applyFont="1" applyBorder="1" applyAlignment="1">
      <alignment horizontal="left"/>
    </xf>
    <xf numFmtId="0" fontId="3" fillId="0" borderId="120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3" fillId="0" borderId="96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124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%20Anexo%2013%20-%20Custo%20por%20Proj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Anexo I invertido"/>
      <sheetName val="Resumo Anexo I"/>
      <sheetName val="ResumoPorMan"/>
      <sheetName val="Plan3"/>
      <sheetName val="PlantioCaçador2013"/>
      <sheetName val="ResumoCaç2013"/>
      <sheetName val="ResumoSóAdm"/>
      <sheetName val="Arrend"/>
      <sheetName val="Pla.AuxCaçador2013"/>
      <sheetName val="Relatório de Compatibilidade"/>
      <sheetName val="PlantioCaçador2013c arrend"/>
      <sheetName val="índices"/>
      <sheetName val="ResumoÌND.025)"/>
      <sheetName val="descriçãoVeículos"/>
      <sheetName val="man.chamPúblÁguia"/>
      <sheetName val="cálc.arrendBertoli"/>
      <sheetName val="exemplo"/>
      <sheetName val="PLAN"/>
    </sheetNames>
    <sheetDataSet>
      <sheetData sheetId="2">
        <row r="517">
          <cell r="AN517">
            <v>0</v>
          </cell>
          <cell r="AO517">
            <v>1314383.6799999997</v>
          </cell>
        </row>
        <row r="518">
          <cell r="AN518">
            <v>104201.42000000001</v>
          </cell>
          <cell r="AO518">
            <v>648363.58</v>
          </cell>
        </row>
        <row r="519">
          <cell r="AN519">
            <v>62334.78</v>
          </cell>
          <cell r="AO519">
            <v>387860.4599999998</v>
          </cell>
        </row>
        <row r="520">
          <cell r="AN520">
            <v>0</v>
          </cell>
        </row>
        <row r="521">
          <cell r="AO521">
            <v>18091.289999999997</v>
          </cell>
        </row>
        <row r="522">
          <cell r="AN522">
            <v>779338.9999999999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zoomScalePageLayoutView="0" workbookViewId="0" topLeftCell="A1">
      <selection activeCell="I34" sqref="A1:I34"/>
    </sheetView>
  </sheetViews>
  <sheetFormatPr defaultColWidth="9.140625" defaultRowHeight="12.75"/>
  <cols>
    <col min="1" max="1" width="2.00390625" style="32" bestFit="1" customWidth="1"/>
    <col min="2" max="2" width="30.57421875" style="32" bestFit="1" customWidth="1"/>
    <col min="3" max="3" width="19.28125" style="32" customWidth="1"/>
    <col min="4" max="4" width="8.7109375" style="32" bestFit="1" customWidth="1"/>
    <col min="5" max="6" width="12.28125" style="32" bestFit="1" customWidth="1"/>
    <col min="7" max="7" width="13.57421875" style="32" customWidth="1"/>
    <col min="8" max="8" width="12.28125" style="32" bestFit="1" customWidth="1"/>
    <col min="9" max="9" width="13.421875" style="32" bestFit="1" customWidth="1"/>
    <col min="10" max="10" width="14.140625" style="32" bestFit="1" customWidth="1"/>
    <col min="11" max="11" width="21.421875" style="32" bestFit="1" customWidth="1"/>
    <col min="12" max="12" width="12.28125" style="32" bestFit="1" customWidth="1"/>
    <col min="13" max="14" width="13.421875" style="32" bestFit="1" customWidth="1"/>
    <col min="15" max="15" width="18.28125" style="32" bestFit="1" customWidth="1"/>
    <col min="16" max="21" width="9.140625" style="32" customWidth="1"/>
    <col min="22" max="22" width="22.28125" style="32" bestFit="1" customWidth="1"/>
    <col min="23" max="24" width="8.7109375" style="32" bestFit="1" customWidth="1"/>
    <col min="25" max="25" width="12.28125" style="32" bestFit="1" customWidth="1"/>
    <col min="26" max="28" width="12.28125" style="32" customWidth="1"/>
    <col min="29" max="16384" width="9.140625" style="32" customWidth="1"/>
  </cols>
  <sheetData>
    <row r="1" ht="13.5" thickBot="1"/>
    <row r="2" spans="3:15" ht="14.25" thickBot="1" thickTop="1">
      <c r="C2" s="338" t="s">
        <v>167</v>
      </c>
      <c r="D2" s="339"/>
      <c r="E2" s="340"/>
      <c r="F2" s="338" t="s">
        <v>168</v>
      </c>
      <c r="G2" s="339"/>
      <c r="H2" s="340"/>
      <c r="I2" s="262" t="s">
        <v>174</v>
      </c>
      <c r="K2" s="346" t="s">
        <v>189</v>
      </c>
      <c r="L2" s="347"/>
      <c r="M2" s="347"/>
      <c r="N2" s="347"/>
      <c r="O2" s="348"/>
    </row>
    <row r="3" spans="3:15" ht="14.25" thickBot="1" thickTop="1">
      <c r="C3" s="343" t="s">
        <v>175</v>
      </c>
      <c r="D3" s="341"/>
      <c r="E3" s="342"/>
      <c r="F3" s="341" t="s">
        <v>169</v>
      </c>
      <c r="G3" s="341"/>
      <c r="H3" s="342"/>
      <c r="I3" s="268" t="s">
        <v>121</v>
      </c>
      <c r="K3" s="316" t="s">
        <v>183</v>
      </c>
      <c r="L3" s="317" t="s">
        <v>186</v>
      </c>
      <c r="M3" s="318" t="s">
        <v>187</v>
      </c>
      <c r="N3" s="318" t="s">
        <v>120</v>
      </c>
      <c r="O3" s="319" t="s">
        <v>188</v>
      </c>
    </row>
    <row r="4" spans="2:15" ht="14.25" thickBot="1" thickTop="1">
      <c r="B4" s="244"/>
      <c r="C4" s="293" t="s">
        <v>25</v>
      </c>
      <c r="D4" s="295" t="s">
        <v>171</v>
      </c>
      <c r="E4" s="294" t="s">
        <v>170</v>
      </c>
      <c r="F4" s="299" t="s">
        <v>25</v>
      </c>
      <c r="G4" s="295" t="s">
        <v>171</v>
      </c>
      <c r="H4" s="294" t="s">
        <v>170</v>
      </c>
      <c r="I4" s="234" t="s">
        <v>170</v>
      </c>
      <c r="K4" s="314" t="s">
        <v>184</v>
      </c>
      <c r="L4" s="235">
        <f>E33-E30</f>
        <v>5195406</v>
      </c>
      <c r="M4" s="235">
        <f>E30</f>
        <v>779338.9999999999</v>
      </c>
      <c r="N4" s="235">
        <f>L4+M4</f>
        <v>5974745</v>
      </c>
      <c r="O4" s="315">
        <f>ROUND(N4/N6%,2)</f>
        <v>43</v>
      </c>
    </row>
    <row r="5" spans="2:15" ht="13.5" thickBot="1">
      <c r="B5" s="245" t="s">
        <v>172</v>
      </c>
      <c r="C5" s="247">
        <v>1110.82</v>
      </c>
      <c r="D5" s="296">
        <v>2000</v>
      </c>
      <c r="E5" s="260">
        <f aca="true" t="shared" si="0" ref="E5:E10">ROUND(C5*D5,2)</f>
        <v>2221640</v>
      </c>
      <c r="F5" s="253">
        <v>161.78</v>
      </c>
      <c r="G5" s="296">
        <v>2000</v>
      </c>
      <c r="H5" s="260">
        <f aca="true" t="shared" si="1" ref="H5:H10">ROUND(F5*G5,2)</f>
        <v>323560</v>
      </c>
      <c r="I5" s="263">
        <f aca="true" t="shared" si="2" ref="I5:I10">E5+H5</f>
        <v>2545200</v>
      </c>
      <c r="K5" s="312" t="s">
        <v>185</v>
      </c>
      <c r="L5" s="111">
        <v>0</v>
      </c>
      <c r="M5" s="111">
        <f>H33</f>
        <v>7921513.699999999</v>
      </c>
      <c r="N5" s="111">
        <f>L5+M5</f>
        <v>7921513.699999999</v>
      </c>
      <c r="O5" s="304">
        <f>ROUND(N5/N6%,2)</f>
        <v>57</v>
      </c>
    </row>
    <row r="6" spans="2:15" ht="13.5" thickBot="1">
      <c r="B6" s="320" t="s">
        <v>190</v>
      </c>
      <c r="C6" s="276">
        <v>1110.82</v>
      </c>
      <c r="D6" s="297">
        <v>530</v>
      </c>
      <c r="E6" s="277">
        <f t="shared" si="0"/>
        <v>588734.6</v>
      </c>
      <c r="F6" s="278">
        <v>161.78</v>
      </c>
      <c r="G6" s="297">
        <v>530</v>
      </c>
      <c r="H6" s="277">
        <f t="shared" si="1"/>
        <v>85743.4</v>
      </c>
      <c r="I6" s="279">
        <f t="shared" si="2"/>
        <v>674478</v>
      </c>
      <c r="K6" s="313" t="s">
        <v>120</v>
      </c>
      <c r="L6" s="311">
        <f>L4+L5</f>
        <v>5195406</v>
      </c>
      <c r="M6" s="311">
        <f>M4+M5</f>
        <v>8700852.7</v>
      </c>
      <c r="N6" s="311">
        <f>N4+N5</f>
        <v>13896258.7</v>
      </c>
      <c r="O6" s="305">
        <f>O4+O5</f>
        <v>100</v>
      </c>
    </row>
    <row r="7" spans="2:9" ht="13.5" thickTop="1">
      <c r="B7" s="290" t="s">
        <v>191</v>
      </c>
      <c r="C7" s="280">
        <v>1062.92</v>
      </c>
      <c r="D7" s="111">
        <v>530</v>
      </c>
      <c r="E7" s="281">
        <f t="shared" si="0"/>
        <v>563347.6</v>
      </c>
      <c r="F7" s="282">
        <v>209.68</v>
      </c>
      <c r="G7" s="111">
        <v>530</v>
      </c>
      <c r="H7" s="281">
        <f t="shared" si="1"/>
        <v>111130.4</v>
      </c>
      <c r="I7" s="283">
        <f t="shared" si="2"/>
        <v>674478</v>
      </c>
    </row>
    <row r="8" spans="2:9" ht="12.75">
      <c r="B8" s="290" t="s">
        <v>192</v>
      </c>
      <c r="C8" s="280">
        <v>1062.92</v>
      </c>
      <c r="D8" s="111">
        <v>530</v>
      </c>
      <c r="E8" s="281">
        <f t="shared" si="0"/>
        <v>563347.6</v>
      </c>
      <c r="F8" s="282">
        <v>209.68</v>
      </c>
      <c r="G8" s="111">
        <v>530</v>
      </c>
      <c r="H8" s="281">
        <f t="shared" si="1"/>
        <v>111130.4</v>
      </c>
      <c r="I8" s="283">
        <f t="shared" si="2"/>
        <v>674478</v>
      </c>
    </row>
    <row r="9" spans="2:9" ht="12.75">
      <c r="B9" s="290" t="s">
        <v>193</v>
      </c>
      <c r="C9" s="280">
        <v>942.05</v>
      </c>
      <c r="D9" s="111">
        <v>530</v>
      </c>
      <c r="E9" s="281">
        <f t="shared" si="0"/>
        <v>499286.5</v>
      </c>
      <c r="F9" s="282">
        <v>330.55</v>
      </c>
      <c r="G9" s="111">
        <v>530</v>
      </c>
      <c r="H9" s="281">
        <f t="shared" si="1"/>
        <v>175191.5</v>
      </c>
      <c r="I9" s="283">
        <f t="shared" si="2"/>
        <v>674478</v>
      </c>
    </row>
    <row r="10" spans="2:15" ht="13.5" thickBot="1">
      <c r="B10" s="321" t="s">
        <v>194</v>
      </c>
      <c r="C10" s="284">
        <v>844.55</v>
      </c>
      <c r="D10" s="298">
        <v>530</v>
      </c>
      <c r="E10" s="285">
        <f t="shared" si="0"/>
        <v>447611.5</v>
      </c>
      <c r="F10" s="286">
        <v>428.05</v>
      </c>
      <c r="G10" s="298">
        <v>530</v>
      </c>
      <c r="H10" s="285">
        <f t="shared" si="1"/>
        <v>226866.5</v>
      </c>
      <c r="I10" s="287">
        <f t="shared" si="2"/>
        <v>674478</v>
      </c>
      <c r="O10" s="36"/>
    </row>
    <row r="11" spans="2:15" ht="13.5" thickBot="1">
      <c r="B11" s="246" t="s">
        <v>48</v>
      </c>
      <c r="C11" s="248"/>
      <c r="D11" s="296"/>
      <c r="E11" s="256">
        <f>SUM(E6:E10)</f>
        <v>2662327.8</v>
      </c>
      <c r="F11" s="249"/>
      <c r="G11" s="296"/>
      <c r="H11" s="256">
        <f>SUM(H6:H10)</f>
        <v>710062.2</v>
      </c>
      <c r="I11" s="250">
        <f>SUM(I6:I10)</f>
        <v>3372390</v>
      </c>
      <c r="O11" s="36"/>
    </row>
    <row r="12" spans="2:15" ht="12.75">
      <c r="B12" s="320" t="s">
        <v>195</v>
      </c>
      <c r="C12" s="276">
        <v>59.9</v>
      </c>
      <c r="D12" s="297">
        <v>530</v>
      </c>
      <c r="E12" s="277">
        <f>ROUND(C12*D12,2)</f>
        <v>31747</v>
      </c>
      <c r="F12" s="278">
        <v>1212.7</v>
      </c>
      <c r="G12" s="297">
        <v>530</v>
      </c>
      <c r="H12" s="277">
        <f>ROUND(F12*G12,2)</f>
        <v>642731</v>
      </c>
      <c r="I12" s="279">
        <f>E12+H12</f>
        <v>674478</v>
      </c>
      <c r="O12" s="36"/>
    </row>
    <row r="13" spans="2:15" ht="12.75">
      <c r="B13" s="290" t="s">
        <v>196</v>
      </c>
      <c r="C13" s="280">
        <v>0</v>
      </c>
      <c r="D13" s="111">
        <v>530</v>
      </c>
      <c r="E13" s="281">
        <f>ROUND(C13*D13,2)</f>
        <v>0</v>
      </c>
      <c r="F13" s="282">
        <v>1272.6</v>
      </c>
      <c r="G13" s="111">
        <v>530</v>
      </c>
      <c r="H13" s="281">
        <f>ROUND(F13*G13,2)</f>
        <v>674478</v>
      </c>
      <c r="I13" s="283">
        <f>E13+H13</f>
        <v>674478</v>
      </c>
      <c r="O13" s="36"/>
    </row>
    <row r="14" spans="2:15" ht="13.5" thickBot="1">
      <c r="B14" s="321" t="s">
        <v>197</v>
      </c>
      <c r="C14" s="284">
        <v>0</v>
      </c>
      <c r="D14" s="298">
        <v>530</v>
      </c>
      <c r="E14" s="285">
        <f>ROUND(C14*D14,2)</f>
        <v>0</v>
      </c>
      <c r="F14" s="286">
        <v>530.25</v>
      </c>
      <c r="G14" s="298">
        <v>530</v>
      </c>
      <c r="H14" s="285">
        <f>ROUND(F14*G14,2)</f>
        <v>281032.5</v>
      </c>
      <c r="I14" s="287">
        <f>E14+H14</f>
        <v>281032.5</v>
      </c>
      <c r="O14" s="36"/>
    </row>
    <row r="15" spans="2:15" ht="13.5" thickBot="1">
      <c r="B15" s="257" t="s">
        <v>48</v>
      </c>
      <c r="C15" s="248"/>
      <c r="D15" s="296"/>
      <c r="E15" s="256">
        <f>SUM(E12:E14)</f>
        <v>31747</v>
      </c>
      <c r="F15" s="249"/>
      <c r="G15" s="296"/>
      <c r="H15" s="256">
        <f>SUM(H12:H14)</f>
        <v>1598241.5</v>
      </c>
      <c r="I15" s="250">
        <f>SUM(I12:I14)</f>
        <v>1629988.5</v>
      </c>
      <c r="O15" s="36"/>
    </row>
    <row r="16" spans="2:15" ht="13.5" thickBot="1">
      <c r="B16" s="255" t="s">
        <v>16</v>
      </c>
      <c r="C16" s="238">
        <v>0</v>
      </c>
      <c r="D16" s="239">
        <v>550</v>
      </c>
      <c r="E16" s="240">
        <f>ROUND(C16*D16,2)</f>
        <v>0</v>
      </c>
      <c r="F16" s="252">
        <v>733.92</v>
      </c>
      <c r="G16" s="239">
        <v>550</v>
      </c>
      <c r="H16" s="240">
        <f>ROUND(F16*G16,2)</f>
        <v>403656</v>
      </c>
      <c r="I16" s="264">
        <f>E16+H16</f>
        <v>403656</v>
      </c>
      <c r="O16" s="36"/>
    </row>
    <row r="17" spans="2:15" ht="13.5" thickBot="1">
      <c r="B17" s="322" t="s">
        <v>198</v>
      </c>
      <c r="C17" s="236">
        <v>213.5</v>
      </c>
      <c r="D17" s="237">
        <v>530</v>
      </c>
      <c r="E17" s="84">
        <f>ROUND(C17*D17,2)</f>
        <v>113155</v>
      </c>
      <c r="F17" s="36">
        <v>284.28</v>
      </c>
      <c r="G17" s="237">
        <v>530</v>
      </c>
      <c r="H17" s="84">
        <f>ROUND(F17*G17,2)</f>
        <v>150668.4</v>
      </c>
      <c r="I17" s="265">
        <f>E17+H17</f>
        <v>263823.4</v>
      </c>
      <c r="O17" s="36"/>
    </row>
    <row r="18" spans="2:15" ht="13.5" thickBot="1">
      <c r="B18" s="258" t="s">
        <v>17</v>
      </c>
      <c r="C18" s="238">
        <v>0</v>
      </c>
      <c r="D18" s="239">
        <v>550</v>
      </c>
      <c r="E18" s="240">
        <f>ROUND(C18*D18,2)</f>
        <v>0</v>
      </c>
      <c r="F18" s="252">
        <v>1212.7</v>
      </c>
      <c r="G18" s="239">
        <v>550</v>
      </c>
      <c r="H18" s="240">
        <f>ROUND(F18*G18,2)</f>
        <v>666985</v>
      </c>
      <c r="I18" s="264">
        <f>E18+H18</f>
        <v>666985</v>
      </c>
      <c r="O18" s="36"/>
    </row>
    <row r="19" spans="2:15" ht="13.5" thickBot="1">
      <c r="B19" s="322" t="s">
        <v>199</v>
      </c>
      <c r="C19" s="236">
        <v>0</v>
      </c>
      <c r="D19" s="237">
        <v>530</v>
      </c>
      <c r="E19" s="84">
        <f>ROUND(C19*D19,2)</f>
        <v>0</v>
      </c>
      <c r="F19" s="36">
        <v>284.28</v>
      </c>
      <c r="G19" s="237">
        <v>530</v>
      </c>
      <c r="H19" s="84">
        <f>ROUND(F19*G19,2)</f>
        <v>150668.4</v>
      </c>
      <c r="I19" s="265">
        <f>E19+H19</f>
        <v>150668.4</v>
      </c>
      <c r="O19" s="36"/>
    </row>
    <row r="20" spans="2:15" ht="13.5" thickBot="1">
      <c r="B20" s="258" t="s">
        <v>19</v>
      </c>
      <c r="C20" s="238">
        <v>0</v>
      </c>
      <c r="D20" s="239">
        <v>550</v>
      </c>
      <c r="E20" s="240">
        <f>ROUND(C20*D20,2)</f>
        <v>0</v>
      </c>
      <c r="F20" s="252">
        <v>1212.7</v>
      </c>
      <c r="G20" s="239">
        <v>550</v>
      </c>
      <c r="H20" s="240">
        <f>ROUND(F20*G20,2)</f>
        <v>666985</v>
      </c>
      <c r="I20" s="264">
        <f>E20+H20</f>
        <v>666985</v>
      </c>
      <c r="O20" s="36"/>
    </row>
    <row r="21" spans="1:9" ht="14.25" thickBot="1" thickTop="1">
      <c r="A21" s="241">
        <v>1</v>
      </c>
      <c r="B21" s="242" t="s">
        <v>173</v>
      </c>
      <c r="C21" s="251"/>
      <c r="D21" s="310"/>
      <c r="E21" s="261">
        <f>E5+E11+E15+SUM(E16:E20)</f>
        <v>5028869.8</v>
      </c>
      <c r="F21" s="254"/>
      <c r="G21" s="310"/>
      <c r="H21" s="261">
        <f>H5+H11+H15+SUM(H16:H20)</f>
        <v>4670826.5</v>
      </c>
      <c r="I21" s="266">
        <f>I5+I11+I15+SUM(I16:I20)</f>
        <v>9699696.3</v>
      </c>
    </row>
    <row r="22" spans="2:9" ht="16.5" customHeight="1" thickBot="1" thickTop="1">
      <c r="B22" s="274" t="s">
        <v>176</v>
      </c>
      <c r="C22" s="267"/>
      <c r="D22" s="267"/>
      <c r="E22" s="267"/>
      <c r="F22" s="267"/>
      <c r="G22" s="267"/>
      <c r="H22" s="267"/>
      <c r="I22" s="273"/>
    </row>
    <row r="23" spans="2:9" ht="13.5" thickTop="1">
      <c r="B23" s="288" t="s">
        <v>200</v>
      </c>
      <c r="C23" s="349" t="s">
        <v>208</v>
      </c>
      <c r="D23" s="350"/>
      <c r="E23" s="303">
        <f>'[1]ResumoPorMan'!AN517</f>
        <v>0</v>
      </c>
      <c r="F23" s="288"/>
      <c r="G23" s="300"/>
      <c r="H23" s="303">
        <f>'[1]ResumoPorMan'!AO517</f>
        <v>1314383.6799999997</v>
      </c>
      <c r="I23" s="289">
        <f aca="true" t="shared" si="3" ref="I23:I30">E23+H23</f>
        <v>1314383.6799999997</v>
      </c>
    </row>
    <row r="24" spans="2:9" ht="12.75">
      <c r="B24" s="290" t="s">
        <v>201</v>
      </c>
      <c r="C24" s="344" t="s">
        <v>207</v>
      </c>
      <c r="D24" s="345"/>
      <c r="E24" s="304">
        <f>'[1]ResumoPorMan'!AN518</f>
        <v>104201.42000000001</v>
      </c>
      <c r="F24" s="290"/>
      <c r="G24" s="301"/>
      <c r="H24" s="304">
        <f>'[1]ResumoPorMan'!AO518</f>
        <v>648363.58</v>
      </c>
      <c r="I24" s="283">
        <f t="shared" si="3"/>
        <v>752565</v>
      </c>
    </row>
    <row r="25" spans="2:12" ht="12.75">
      <c r="B25" s="290" t="s">
        <v>202</v>
      </c>
      <c r="C25" s="344" t="s">
        <v>204</v>
      </c>
      <c r="D25" s="345"/>
      <c r="E25" s="304">
        <f>'[1]ResumoPorMan'!AN519</f>
        <v>62334.78</v>
      </c>
      <c r="F25" s="290"/>
      <c r="G25" s="301"/>
      <c r="H25" s="304">
        <f>'[1]ResumoPorMan'!AO519</f>
        <v>387860.4599999998</v>
      </c>
      <c r="I25" s="283">
        <f t="shared" si="3"/>
        <v>450195.23999999976</v>
      </c>
      <c r="K25" s="36"/>
      <c r="L25" s="36"/>
    </row>
    <row r="26" spans="2:12" ht="12.75">
      <c r="B26" s="290" t="s">
        <v>210</v>
      </c>
      <c r="C26" s="344" t="s">
        <v>213</v>
      </c>
      <c r="D26" s="345"/>
      <c r="E26" s="304">
        <f>'[1]ResumoPorMan'!AN520</f>
        <v>0</v>
      </c>
      <c r="F26" s="290"/>
      <c r="G26" s="301"/>
      <c r="H26" s="304">
        <v>340000</v>
      </c>
      <c r="I26" s="283">
        <f t="shared" si="3"/>
        <v>340000</v>
      </c>
      <c r="K26" s="36"/>
      <c r="L26" s="36"/>
    </row>
    <row r="27" spans="2:12" ht="12.75">
      <c r="B27" s="290" t="s">
        <v>211</v>
      </c>
      <c r="C27" s="323" t="s">
        <v>214</v>
      </c>
      <c r="D27" s="324"/>
      <c r="E27" s="304">
        <v>0</v>
      </c>
      <c r="F27" s="290"/>
      <c r="G27" s="301"/>
      <c r="H27" s="304">
        <v>32000</v>
      </c>
      <c r="I27" s="283">
        <f t="shared" si="3"/>
        <v>32000</v>
      </c>
      <c r="K27" s="36"/>
      <c r="L27" s="36"/>
    </row>
    <row r="28" spans="2:12" ht="12.75">
      <c r="B28" s="290" t="s">
        <v>212</v>
      </c>
      <c r="C28" s="325" t="s">
        <v>215</v>
      </c>
      <c r="D28" s="324"/>
      <c r="E28" s="304">
        <v>0</v>
      </c>
      <c r="F28" s="290"/>
      <c r="G28" s="301"/>
      <c r="H28" s="304">
        <v>509988.19</v>
      </c>
      <c r="I28" s="283">
        <f t="shared" si="3"/>
        <v>509988.19</v>
      </c>
      <c r="K28" s="36"/>
      <c r="L28" s="36"/>
    </row>
    <row r="29" spans="2:12" ht="12.75">
      <c r="B29" s="290" t="s">
        <v>203</v>
      </c>
      <c r="C29" s="323" t="s">
        <v>206</v>
      </c>
      <c r="D29" s="324"/>
      <c r="E29" s="304">
        <v>0</v>
      </c>
      <c r="F29" s="290"/>
      <c r="G29" s="301"/>
      <c r="H29" s="304">
        <f>'[1]ResumoPorMan'!AO521</f>
        <v>18091.289999999997</v>
      </c>
      <c r="I29" s="283">
        <f t="shared" si="3"/>
        <v>18091.289999999997</v>
      </c>
      <c r="K29" s="36"/>
      <c r="L29" s="36"/>
    </row>
    <row r="30" spans="2:12" ht="13.5" thickBot="1">
      <c r="B30" s="291" t="s">
        <v>177</v>
      </c>
      <c r="C30" s="351" t="s">
        <v>209</v>
      </c>
      <c r="D30" s="352"/>
      <c r="E30" s="305">
        <f>'[1]ResumoPorMan'!AN522</f>
        <v>779338.9999999999</v>
      </c>
      <c r="F30" s="291"/>
      <c r="G30" s="302"/>
      <c r="H30" s="305"/>
      <c r="I30" s="292">
        <f t="shared" si="3"/>
        <v>779338.9999999999</v>
      </c>
      <c r="K30" s="36"/>
      <c r="L30" s="36"/>
    </row>
    <row r="31" spans="1:12" ht="14.25" thickBot="1" thickTop="1">
      <c r="A31" s="241">
        <v>2</v>
      </c>
      <c r="B31" s="242" t="s">
        <v>179</v>
      </c>
      <c r="C31" s="242"/>
      <c r="D31" s="275"/>
      <c r="E31" s="306">
        <f>SUM(E23:E30)</f>
        <v>945875.2</v>
      </c>
      <c r="F31" s="275"/>
      <c r="G31" s="275"/>
      <c r="H31" s="306">
        <f>SUM(H23:H30)</f>
        <v>3250687.1999999997</v>
      </c>
      <c r="I31" s="78">
        <f>SUM(I23:I30)</f>
        <v>4196562.399999999</v>
      </c>
      <c r="K31" s="36"/>
      <c r="L31" s="36"/>
    </row>
    <row r="32" spans="5:12" ht="7.5" customHeight="1" thickBot="1" thickTop="1">
      <c r="E32" s="307"/>
      <c r="H32" s="308"/>
      <c r="K32" s="36"/>
      <c r="L32" s="36"/>
    </row>
    <row r="33" spans="1:12" ht="14.25" thickBot="1" thickTop="1">
      <c r="A33" s="241">
        <v>3</v>
      </c>
      <c r="B33" s="242" t="s">
        <v>178</v>
      </c>
      <c r="C33" s="242"/>
      <c r="D33" s="275"/>
      <c r="E33" s="306">
        <f>E21+E31</f>
        <v>5974745</v>
      </c>
      <c r="F33" s="275"/>
      <c r="G33" s="275"/>
      <c r="H33" s="306">
        <f>H21+H31</f>
        <v>7921513.699999999</v>
      </c>
      <c r="I33" s="78">
        <f>I21+I31</f>
        <v>13896258.7</v>
      </c>
      <c r="K33" s="36"/>
      <c r="L33" s="36"/>
    </row>
    <row r="34" spans="2:11" ht="14.25" thickBot="1" thickTop="1">
      <c r="B34" s="242" t="s">
        <v>162</v>
      </c>
      <c r="C34" s="242"/>
      <c r="D34" s="275"/>
      <c r="E34" s="306">
        <f>ROUND(E33/I33%,2)</f>
        <v>43</v>
      </c>
      <c r="F34" s="275"/>
      <c r="G34" s="275"/>
      <c r="H34" s="306">
        <f>ROUND(H33/I33%,2)</f>
        <v>57</v>
      </c>
      <c r="I34" s="112">
        <f>E34+H34</f>
        <v>100</v>
      </c>
      <c r="K34" s="36"/>
    </row>
    <row r="35" ht="13.5" thickTop="1">
      <c r="K35" s="36"/>
    </row>
    <row r="36" ht="13.5" thickBot="1">
      <c r="K36" s="36"/>
    </row>
    <row r="37" spans="3:5" ht="13.5" thickTop="1">
      <c r="C37" s="338" t="s">
        <v>167</v>
      </c>
      <c r="D37" s="339"/>
      <c r="E37" s="340"/>
    </row>
    <row r="38" spans="3:11" ht="13.5" thickBot="1">
      <c r="C38" s="343" t="s">
        <v>180</v>
      </c>
      <c r="D38" s="341"/>
      <c r="E38" s="342"/>
      <c r="K38" s="36"/>
    </row>
    <row r="39" spans="2:5" ht="14.25" thickBot="1" thickTop="1">
      <c r="B39" s="244"/>
      <c r="C39" s="269" t="s">
        <v>25</v>
      </c>
      <c r="D39" s="295" t="s">
        <v>171</v>
      </c>
      <c r="E39" s="259" t="s">
        <v>170</v>
      </c>
    </row>
    <row r="40" spans="2:5" ht="13.5" thickBot="1">
      <c r="B40" s="245" t="s">
        <v>172</v>
      </c>
      <c r="C40" s="247">
        <v>1110.82</v>
      </c>
      <c r="D40" s="296">
        <v>2000</v>
      </c>
      <c r="E40" s="260">
        <f aca="true" t="shared" si="4" ref="E40:E45">ROUND(C40*D40,2)</f>
        <v>2221640</v>
      </c>
    </row>
    <row r="41" spans="2:5" ht="12.75">
      <c r="B41" s="320" t="s">
        <v>190</v>
      </c>
      <c r="C41" s="276">
        <v>1110.82</v>
      </c>
      <c r="D41" s="297">
        <v>530</v>
      </c>
      <c r="E41" s="277">
        <f t="shared" si="4"/>
        <v>588734.6</v>
      </c>
    </row>
    <row r="42" spans="2:5" ht="12.75">
      <c r="B42" s="290" t="s">
        <v>191</v>
      </c>
      <c r="C42" s="280">
        <v>1062.92</v>
      </c>
      <c r="D42" s="111">
        <v>530</v>
      </c>
      <c r="E42" s="281">
        <f t="shared" si="4"/>
        <v>563347.6</v>
      </c>
    </row>
    <row r="43" spans="2:5" ht="12.75">
      <c r="B43" s="290" t="s">
        <v>192</v>
      </c>
      <c r="C43" s="280">
        <v>1062.92</v>
      </c>
      <c r="D43" s="111">
        <v>530</v>
      </c>
      <c r="E43" s="281">
        <f t="shared" si="4"/>
        <v>563347.6</v>
      </c>
    </row>
    <row r="44" spans="2:5" ht="12.75">
      <c r="B44" s="290" t="s">
        <v>193</v>
      </c>
      <c r="C44" s="280">
        <v>942.05</v>
      </c>
      <c r="D44" s="111">
        <v>530</v>
      </c>
      <c r="E44" s="281">
        <f t="shared" si="4"/>
        <v>499286.5</v>
      </c>
    </row>
    <row r="45" spans="2:5" ht="13.5" thickBot="1">
      <c r="B45" s="321" t="s">
        <v>194</v>
      </c>
      <c r="C45" s="284">
        <v>844.55</v>
      </c>
      <c r="D45" s="298">
        <v>530</v>
      </c>
      <c r="E45" s="285">
        <f t="shared" si="4"/>
        <v>447611.5</v>
      </c>
    </row>
    <row r="46" spans="2:5" ht="13.5" thickBot="1">
      <c r="B46" s="246" t="s">
        <v>48</v>
      </c>
      <c r="C46" s="248"/>
      <c r="D46" s="296"/>
      <c r="E46" s="256">
        <f>SUM(E41:E45)</f>
        <v>2662327.8</v>
      </c>
    </row>
    <row r="47" spans="2:5" ht="12.75">
      <c r="B47" s="320" t="s">
        <v>195</v>
      </c>
      <c r="C47" s="276">
        <v>59.9</v>
      </c>
      <c r="D47" s="297">
        <v>530</v>
      </c>
      <c r="E47" s="277">
        <f>ROUND(C47*D47,2)</f>
        <v>31747</v>
      </c>
    </row>
    <row r="48" spans="2:5" ht="12.75">
      <c r="B48" s="290" t="s">
        <v>196</v>
      </c>
      <c r="C48" s="280">
        <v>0</v>
      </c>
      <c r="D48" s="111">
        <v>530</v>
      </c>
      <c r="E48" s="281">
        <f>ROUND(C48*D48,2)</f>
        <v>0</v>
      </c>
    </row>
    <row r="49" spans="2:5" ht="13.5" thickBot="1">
      <c r="B49" s="321" t="s">
        <v>197</v>
      </c>
      <c r="C49" s="284">
        <v>0</v>
      </c>
      <c r="D49" s="298">
        <v>530</v>
      </c>
      <c r="E49" s="285">
        <f>ROUND(C49*D49,2)</f>
        <v>0</v>
      </c>
    </row>
    <row r="50" spans="2:5" ht="13.5" thickBot="1">
      <c r="B50" s="257" t="s">
        <v>48</v>
      </c>
      <c r="C50" s="248"/>
      <c r="D50" s="296"/>
      <c r="E50" s="256">
        <f>SUM(E47:E49)</f>
        <v>31747</v>
      </c>
    </row>
    <row r="51" spans="2:5" ht="13.5" thickBot="1">
      <c r="B51" s="255" t="s">
        <v>16</v>
      </c>
      <c r="C51" s="238">
        <v>0</v>
      </c>
      <c r="D51" s="239">
        <v>550</v>
      </c>
      <c r="E51" s="240">
        <f>ROUND(C51*D51,2)</f>
        <v>0</v>
      </c>
    </row>
    <row r="52" spans="2:5" ht="13.5" thickBot="1">
      <c r="B52" s="322" t="s">
        <v>198</v>
      </c>
      <c r="C52" s="236">
        <v>213.5</v>
      </c>
      <c r="D52" s="237">
        <v>530</v>
      </c>
      <c r="E52" s="84">
        <f>ROUND(C52*D52,2)</f>
        <v>113155</v>
      </c>
    </row>
    <row r="53" spans="2:5" ht="13.5" thickBot="1">
      <c r="B53" s="258" t="s">
        <v>17</v>
      </c>
      <c r="C53" s="238">
        <v>0</v>
      </c>
      <c r="D53" s="239">
        <v>550</v>
      </c>
      <c r="E53" s="240">
        <f>ROUND(C53*D53,2)</f>
        <v>0</v>
      </c>
    </row>
    <row r="54" spans="2:5" ht="13.5" thickBot="1">
      <c r="B54" s="322" t="s">
        <v>199</v>
      </c>
      <c r="C54" s="236">
        <v>0</v>
      </c>
      <c r="D54" s="237">
        <v>530</v>
      </c>
      <c r="E54" s="84">
        <f>ROUND(C54*D54,2)</f>
        <v>0</v>
      </c>
    </row>
    <row r="55" spans="2:5" ht="13.5" thickBot="1">
      <c r="B55" s="258" t="s">
        <v>19</v>
      </c>
      <c r="C55" s="238">
        <v>0</v>
      </c>
      <c r="D55" s="239">
        <v>550</v>
      </c>
      <c r="E55" s="240">
        <f>ROUND(C55*D55,2)</f>
        <v>0</v>
      </c>
    </row>
    <row r="56" spans="1:5" ht="14.25" thickBot="1" thickTop="1">
      <c r="A56" s="241">
        <v>1</v>
      </c>
      <c r="B56" s="242" t="s">
        <v>173</v>
      </c>
      <c r="C56" s="251"/>
      <c r="D56" s="310"/>
      <c r="E56" s="261">
        <f>E40+E46+E50+SUM(E51:E55)</f>
        <v>5028869.8</v>
      </c>
    </row>
    <row r="57" spans="2:5" ht="14.25" thickBot="1" thickTop="1">
      <c r="B57" s="274" t="s">
        <v>176</v>
      </c>
      <c r="C57" s="267"/>
      <c r="D57" s="267"/>
      <c r="E57" s="273"/>
    </row>
    <row r="58" spans="2:5" ht="13.5" thickTop="1">
      <c r="B58" s="288" t="s">
        <v>200</v>
      </c>
      <c r="C58" s="288"/>
      <c r="D58" s="300"/>
      <c r="E58" s="303">
        <f>E23</f>
        <v>0</v>
      </c>
    </row>
    <row r="59" spans="2:5" ht="12.75">
      <c r="B59" s="290" t="s">
        <v>201</v>
      </c>
      <c r="C59" s="290"/>
      <c r="D59" s="301"/>
      <c r="E59" s="304">
        <f>E24</f>
        <v>104201.42000000001</v>
      </c>
    </row>
    <row r="60" spans="2:5" ht="12.75">
      <c r="B60" s="290" t="s">
        <v>202</v>
      </c>
      <c r="C60" s="290"/>
      <c r="D60" s="301"/>
      <c r="E60" s="304">
        <f>E25</f>
        <v>62334.78</v>
      </c>
    </row>
    <row r="61" spans="2:5" ht="13.5" thickBot="1">
      <c r="B61" s="291" t="s">
        <v>177</v>
      </c>
      <c r="C61" s="291"/>
      <c r="D61" s="302"/>
      <c r="E61" s="305">
        <f>E30</f>
        <v>779338.9999999999</v>
      </c>
    </row>
    <row r="62" spans="1:5" ht="14.25" thickBot="1" thickTop="1">
      <c r="A62" s="241">
        <v>2</v>
      </c>
      <c r="B62" s="242" t="s">
        <v>179</v>
      </c>
      <c r="C62" s="242"/>
      <c r="D62" s="275"/>
      <c r="E62" s="306">
        <f>SUM(E58:E61)</f>
        <v>945875.2</v>
      </c>
    </row>
    <row r="63" ht="14.25" thickBot="1" thickTop="1">
      <c r="E63" s="136"/>
    </row>
    <row r="64" spans="1:5" ht="14.25" thickBot="1" thickTop="1">
      <c r="A64" s="241">
        <v>3</v>
      </c>
      <c r="B64" s="242" t="s">
        <v>181</v>
      </c>
      <c r="C64" s="242"/>
      <c r="D64" s="275"/>
      <c r="E64" s="306">
        <f>E56+E62</f>
        <v>5974745</v>
      </c>
    </row>
    <row r="65" spans="2:5" ht="14.25" thickBot="1" thickTop="1">
      <c r="B65" s="242" t="s">
        <v>162</v>
      </c>
      <c r="C65" s="242"/>
      <c r="D65" s="275"/>
      <c r="E65" s="306">
        <f>E34</f>
        <v>43</v>
      </c>
    </row>
    <row r="66" ht="14.25" thickBot="1" thickTop="1"/>
    <row r="67" spans="3:5" ht="13.5" thickTop="1">
      <c r="C67" s="338" t="s">
        <v>168</v>
      </c>
      <c r="D67" s="339"/>
      <c r="E67" s="340"/>
    </row>
    <row r="68" spans="3:5" ht="13.5" thickBot="1">
      <c r="C68" s="343" t="s">
        <v>169</v>
      </c>
      <c r="D68" s="341"/>
      <c r="E68" s="342"/>
    </row>
    <row r="69" spans="2:5" ht="14.25" thickBot="1" thickTop="1">
      <c r="B69" s="244"/>
      <c r="C69" s="270" t="s">
        <v>25</v>
      </c>
      <c r="D69" s="34" t="s">
        <v>171</v>
      </c>
      <c r="E69" s="271" t="s">
        <v>170</v>
      </c>
    </row>
    <row r="70" spans="2:5" ht="14.25" thickBot="1" thickTop="1">
      <c r="B70" s="245" t="s">
        <v>172</v>
      </c>
      <c r="C70" s="272">
        <v>161.78</v>
      </c>
      <c r="D70" s="309">
        <v>2000</v>
      </c>
      <c r="E70" s="260">
        <f aca="true" t="shared" si="5" ref="E70:E75">ROUND(C70*D70,2)</f>
        <v>323560</v>
      </c>
    </row>
    <row r="71" spans="2:5" ht="12.75">
      <c r="B71" s="320" t="s">
        <v>190</v>
      </c>
      <c r="C71" s="276">
        <v>161.78</v>
      </c>
      <c r="D71" s="297">
        <v>530</v>
      </c>
      <c r="E71" s="277">
        <f t="shared" si="5"/>
        <v>85743.4</v>
      </c>
    </row>
    <row r="72" spans="2:5" ht="12.75">
      <c r="B72" s="290" t="s">
        <v>191</v>
      </c>
      <c r="C72" s="280">
        <v>209.68</v>
      </c>
      <c r="D72" s="111">
        <v>530</v>
      </c>
      <c r="E72" s="281">
        <f t="shared" si="5"/>
        <v>111130.4</v>
      </c>
    </row>
    <row r="73" spans="2:5" ht="12.75">
      <c r="B73" s="290" t="s">
        <v>192</v>
      </c>
      <c r="C73" s="280">
        <v>209.68</v>
      </c>
      <c r="D73" s="111">
        <v>530</v>
      </c>
      <c r="E73" s="281">
        <f t="shared" si="5"/>
        <v>111130.4</v>
      </c>
    </row>
    <row r="74" spans="2:5" ht="12.75">
      <c r="B74" s="290" t="s">
        <v>193</v>
      </c>
      <c r="C74" s="280">
        <v>330.55</v>
      </c>
      <c r="D74" s="111">
        <v>530</v>
      </c>
      <c r="E74" s="281">
        <f t="shared" si="5"/>
        <v>175191.5</v>
      </c>
    </row>
    <row r="75" spans="2:5" ht="13.5" thickBot="1">
      <c r="B75" s="321" t="s">
        <v>194</v>
      </c>
      <c r="C75" s="284">
        <v>428.05</v>
      </c>
      <c r="D75" s="298">
        <v>530</v>
      </c>
      <c r="E75" s="285">
        <f t="shared" si="5"/>
        <v>226866.5</v>
      </c>
    </row>
    <row r="76" spans="2:5" ht="13.5" thickBot="1">
      <c r="B76" s="246" t="s">
        <v>48</v>
      </c>
      <c r="C76" s="248"/>
      <c r="D76" s="296"/>
      <c r="E76" s="256">
        <f>SUM(E71:E75)</f>
        <v>710062.2</v>
      </c>
    </row>
    <row r="77" spans="2:5" ht="12.75">
      <c r="B77" s="320" t="s">
        <v>195</v>
      </c>
      <c r="C77" s="276">
        <v>1212.7</v>
      </c>
      <c r="D77" s="297">
        <v>530</v>
      </c>
      <c r="E77" s="277">
        <f>ROUND(C77*D77,2)</f>
        <v>642731</v>
      </c>
    </row>
    <row r="78" spans="2:5" ht="12.75">
      <c r="B78" s="290" t="s">
        <v>196</v>
      </c>
      <c r="C78" s="280">
        <v>1272.6</v>
      </c>
      <c r="D78" s="111">
        <v>530</v>
      </c>
      <c r="E78" s="281">
        <f>ROUND(C78*D78,2)</f>
        <v>674478</v>
      </c>
    </row>
    <row r="79" spans="2:5" ht="13.5" thickBot="1">
      <c r="B79" s="321" t="s">
        <v>197</v>
      </c>
      <c r="C79" s="284">
        <v>530.25</v>
      </c>
      <c r="D79" s="298">
        <v>530</v>
      </c>
      <c r="E79" s="285">
        <f>ROUND(C79*D79,2)</f>
        <v>281032.5</v>
      </c>
    </row>
    <row r="80" spans="2:5" ht="13.5" thickBot="1">
      <c r="B80" s="257" t="s">
        <v>48</v>
      </c>
      <c r="C80" s="248"/>
      <c r="D80" s="296"/>
      <c r="E80" s="256">
        <f>SUM(E77:E79)</f>
        <v>1598241.5</v>
      </c>
    </row>
    <row r="81" spans="2:5" ht="13.5" thickBot="1">
      <c r="B81" s="255" t="s">
        <v>16</v>
      </c>
      <c r="C81" s="238">
        <v>733.92</v>
      </c>
      <c r="D81" s="239">
        <v>550</v>
      </c>
      <c r="E81" s="240">
        <f>ROUND(C81*D81,2)</f>
        <v>403656</v>
      </c>
    </row>
    <row r="82" spans="2:5" ht="13.5" thickBot="1">
      <c r="B82" s="322" t="s">
        <v>198</v>
      </c>
      <c r="C82" s="236">
        <v>284.28</v>
      </c>
      <c r="D82" s="237">
        <v>530</v>
      </c>
      <c r="E82" s="84">
        <f>ROUND(C82*D82,2)</f>
        <v>150668.4</v>
      </c>
    </row>
    <row r="83" spans="2:5" ht="13.5" thickBot="1">
      <c r="B83" s="258" t="s">
        <v>17</v>
      </c>
      <c r="C83" s="238">
        <v>1212.7</v>
      </c>
      <c r="D83" s="239">
        <v>550</v>
      </c>
      <c r="E83" s="240">
        <f>ROUND(C83*D83,2)</f>
        <v>666985</v>
      </c>
    </row>
    <row r="84" spans="2:5" ht="13.5" thickBot="1">
      <c r="B84" s="322" t="s">
        <v>199</v>
      </c>
      <c r="C84" s="236">
        <v>284.28</v>
      </c>
      <c r="D84" s="237">
        <v>530</v>
      </c>
      <c r="E84" s="84">
        <f>ROUND(C84*D84,2)</f>
        <v>150668.4</v>
      </c>
    </row>
    <row r="85" spans="2:5" ht="13.5" thickBot="1">
      <c r="B85" s="258" t="s">
        <v>19</v>
      </c>
      <c r="C85" s="238">
        <v>1212.7</v>
      </c>
      <c r="D85" s="239">
        <v>550</v>
      </c>
      <c r="E85" s="240">
        <f>ROUND(C85*D85,2)</f>
        <v>666985</v>
      </c>
    </row>
    <row r="86" spans="1:5" ht="14.25" thickBot="1" thickTop="1">
      <c r="A86" s="241">
        <v>1</v>
      </c>
      <c r="B86" s="242" t="s">
        <v>173</v>
      </c>
      <c r="C86" s="251"/>
      <c r="D86" s="310"/>
      <c r="E86" s="261">
        <f>E70+E76+E80+SUM(E81:E85)</f>
        <v>4670826.5</v>
      </c>
    </row>
    <row r="87" spans="2:5" ht="14.25" thickBot="1" thickTop="1">
      <c r="B87" s="274" t="s">
        <v>176</v>
      </c>
      <c r="C87" s="267"/>
      <c r="D87" s="267"/>
      <c r="E87" s="273"/>
    </row>
    <row r="88" spans="2:5" ht="13.5" thickTop="1">
      <c r="B88" s="288" t="s">
        <v>200</v>
      </c>
      <c r="C88" s="288"/>
      <c r="D88" s="300"/>
      <c r="E88" s="303">
        <f aca="true" t="shared" si="6" ref="E88:E94">H23</f>
        <v>1314383.6799999997</v>
      </c>
    </row>
    <row r="89" spans="2:5" ht="12.75">
      <c r="B89" s="290" t="s">
        <v>201</v>
      </c>
      <c r="C89" s="290"/>
      <c r="D89" s="301"/>
      <c r="E89" s="304">
        <f t="shared" si="6"/>
        <v>648363.58</v>
      </c>
    </row>
    <row r="90" spans="2:5" ht="12.75">
      <c r="B90" s="290" t="s">
        <v>202</v>
      </c>
      <c r="C90" s="290"/>
      <c r="D90" s="301"/>
      <c r="E90" s="304">
        <f t="shared" si="6"/>
        <v>387860.4599999998</v>
      </c>
    </row>
    <row r="91" spans="2:5" ht="12.75">
      <c r="B91" s="290" t="s">
        <v>210</v>
      </c>
      <c r="C91" s="334" t="s">
        <v>213</v>
      </c>
      <c r="D91" s="335"/>
      <c r="E91" s="304">
        <f t="shared" si="6"/>
        <v>340000</v>
      </c>
    </row>
    <row r="92" spans="2:5" ht="12.75">
      <c r="B92" s="290" t="s">
        <v>211</v>
      </c>
      <c r="C92" s="334" t="s">
        <v>214</v>
      </c>
      <c r="D92" s="335"/>
      <c r="E92" s="304">
        <f t="shared" si="6"/>
        <v>32000</v>
      </c>
    </row>
    <row r="93" spans="2:5" ht="12.75">
      <c r="B93" s="290" t="s">
        <v>212</v>
      </c>
      <c r="C93" s="326" t="s">
        <v>215</v>
      </c>
      <c r="D93" s="327"/>
      <c r="E93" s="304">
        <f t="shared" si="6"/>
        <v>509988.19</v>
      </c>
    </row>
    <row r="94" spans="2:5" ht="13.5" thickBot="1">
      <c r="B94" s="290" t="s">
        <v>203</v>
      </c>
      <c r="C94" s="336" t="s">
        <v>206</v>
      </c>
      <c r="D94" s="337"/>
      <c r="E94" s="304">
        <f t="shared" si="6"/>
        <v>18091.289999999997</v>
      </c>
    </row>
    <row r="95" spans="1:5" ht="14.25" thickBot="1" thickTop="1">
      <c r="A95" s="241">
        <v>2</v>
      </c>
      <c r="B95" s="242" t="s">
        <v>179</v>
      </c>
      <c r="C95" s="242"/>
      <c r="D95" s="275"/>
      <c r="E95" s="306">
        <f>SUM(E88:E94)</f>
        <v>3250687.1999999997</v>
      </c>
    </row>
    <row r="96" ht="14.25" thickBot="1" thickTop="1"/>
    <row r="97" spans="1:5" ht="14.25" thickBot="1" thickTop="1">
      <c r="A97" s="241">
        <v>3</v>
      </c>
      <c r="B97" s="242" t="s">
        <v>182</v>
      </c>
      <c r="C97" s="242"/>
      <c r="D97" s="275"/>
      <c r="E97" s="306">
        <f>E95+E86</f>
        <v>7921513.699999999</v>
      </c>
    </row>
    <row r="98" spans="2:5" ht="14.25" thickBot="1" thickTop="1">
      <c r="B98" s="242" t="s">
        <v>162</v>
      </c>
      <c r="C98" s="242"/>
      <c r="D98" s="275"/>
      <c r="E98" s="306">
        <f>H34</f>
        <v>57</v>
      </c>
    </row>
    <row r="99" ht="13.5" thickTop="1"/>
  </sheetData>
  <sheetProtection/>
  <mergeCells count="17">
    <mergeCell ref="K2:O2"/>
    <mergeCell ref="C2:E2"/>
    <mergeCell ref="C3:E3"/>
    <mergeCell ref="C23:D23"/>
    <mergeCell ref="C24:D24"/>
    <mergeCell ref="C30:D30"/>
    <mergeCell ref="C26:D26"/>
    <mergeCell ref="C91:D91"/>
    <mergeCell ref="C92:D92"/>
    <mergeCell ref="C94:D94"/>
    <mergeCell ref="F2:H2"/>
    <mergeCell ref="F3:H3"/>
    <mergeCell ref="C38:E38"/>
    <mergeCell ref="C67:E67"/>
    <mergeCell ref="C68:E68"/>
    <mergeCell ref="C25:D25"/>
    <mergeCell ref="C37:E37"/>
  </mergeCells>
  <printOptions/>
  <pageMargins left="0.787401575" right="0.787401575" top="0.984251969" bottom="0.984251969" header="0.492125985" footer="0.492125985"/>
  <pageSetup horizontalDpi="600" verticalDpi="600" orientation="landscape" paperSize="9" scale="7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97"/>
  <sheetViews>
    <sheetView view="pageBreakPreview" zoomScale="60" workbookViewId="0" topLeftCell="A391">
      <pane xSplit="2" topLeftCell="C1" activePane="topRight" state="frozen"/>
      <selection pane="topLeft" activeCell="A1" sqref="A1"/>
      <selection pane="topRight" activeCell="B404" sqref="B404:AC435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3" width="8.00390625" style="0" bestFit="1" customWidth="1"/>
    <col min="4" max="4" width="11.140625" style="0" bestFit="1" customWidth="1"/>
    <col min="5" max="5" width="7.8515625" style="0" bestFit="1" customWidth="1"/>
    <col min="6" max="6" width="9.57421875" style="0" bestFit="1" customWidth="1"/>
    <col min="7" max="8" width="12.7109375" style="0" bestFit="1" customWidth="1"/>
    <col min="9" max="9" width="12.28125" style="0" bestFit="1" customWidth="1"/>
    <col min="10" max="10" width="11.57421875" style="0" bestFit="1" customWidth="1"/>
    <col min="11" max="11" width="12.00390625" style="0" bestFit="1" customWidth="1"/>
    <col min="12" max="12" width="12.57421875" style="0" bestFit="1" customWidth="1"/>
    <col min="13" max="13" width="12.00390625" style="0" bestFit="1" customWidth="1"/>
    <col min="14" max="15" width="11.140625" style="0" bestFit="1" customWidth="1"/>
    <col min="16" max="16" width="10.7109375" style="0" bestFit="1" customWidth="1"/>
    <col min="17" max="17" width="12.8515625" style="0" bestFit="1" customWidth="1"/>
    <col min="18" max="18" width="10.7109375" style="0" bestFit="1" customWidth="1"/>
    <col min="19" max="19" width="10.57421875" style="0" bestFit="1" customWidth="1"/>
    <col min="20" max="22" width="10.421875" style="0" bestFit="1" customWidth="1"/>
    <col min="23" max="28" width="10.140625" style="0" bestFit="1" customWidth="1"/>
    <col min="29" max="29" width="9.7109375" style="0" bestFit="1" customWidth="1"/>
    <col min="30" max="30" width="13.8515625" style="0" bestFit="1" customWidth="1"/>
    <col min="31" max="32" width="9.7109375" style="0" bestFit="1" customWidth="1"/>
    <col min="33" max="33" width="13.57421875" style="0" bestFit="1" customWidth="1"/>
    <col min="34" max="35" width="12.28125" style="0" bestFit="1" customWidth="1"/>
    <col min="36" max="36" width="13.421875" style="0" bestFit="1" customWidth="1"/>
    <col min="37" max="37" width="11.28125" style="0" bestFit="1" customWidth="1"/>
    <col min="39" max="39" width="10.7109375" style="0" bestFit="1" customWidth="1"/>
    <col min="40" max="40" width="13.421875" style="0" bestFit="1" customWidth="1"/>
    <col min="41" max="41" width="12.8515625" style="0" bestFit="1" customWidth="1"/>
    <col min="42" max="42" width="12.28125" style="0" bestFit="1" customWidth="1"/>
    <col min="43" max="43" width="20.28125" style="0" bestFit="1" customWidth="1"/>
    <col min="44" max="44" width="27.8515625" style="0" bestFit="1" customWidth="1"/>
    <col min="45" max="45" width="12.28125" style="0" bestFit="1" customWidth="1"/>
    <col min="46" max="46" width="13.421875" style="0" bestFit="1" customWidth="1"/>
    <col min="47" max="47" width="12.8515625" style="0" bestFit="1" customWidth="1"/>
    <col min="49" max="49" width="13.421875" style="0" bestFit="1" customWidth="1"/>
    <col min="50" max="50" width="10.8515625" style="0" bestFit="1" customWidth="1"/>
    <col min="51" max="51" width="13.421875" style="0" bestFit="1" customWidth="1"/>
  </cols>
  <sheetData>
    <row r="1" spans="2:33" ht="13.5" thickTop="1">
      <c r="B1" s="98" t="s">
        <v>51</v>
      </c>
      <c r="C1" s="98"/>
      <c r="D1" s="187" t="s">
        <v>216</v>
      </c>
      <c r="E1" s="139"/>
      <c r="F1" s="6"/>
      <c r="G1" s="18"/>
      <c r="H1" s="3"/>
      <c r="I1" s="3"/>
      <c r="J1" s="3"/>
      <c r="K1" s="3"/>
      <c r="L1" s="3"/>
      <c r="M1" s="3"/>
      <c r="N1" s="3"/>
      <c r="O1" s="3"/>
      <c r="P1" s="3"/>
      <c r="Q1" s="3" t="s">
        <v>10</v>
      </c>
      <c r="R1" s="3"/>
      <c r="S1" s="3"/>
      <c r="T1" s="3"/>
      <c r="U1" s="3"/>
      <c r="V1" s="3" t="s">
        <v>11</v>
      </c>
      <c r="W1" s="3"/>
      <c r="X1" s="3"/>
      <c r="Y1" s="3"/>
      <c r="Z1" s="3"/>
      <c r="AA1" s="3" t="s">
        <v>47</v>
      </c>
      <c r="AB1" s="3"/>
      <c r="AC1" s="6"/>
      <c r="AG1" s="124"/>
    </row>
    <row r="2" spans="4:33" ht="12.75">
      <c r="D2" s="7"/>
      <c r="E2" s="140"/>
      <c r="F2" s="23"/>
      <c r="G2" s="19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>
        <v>7</v>
      </c>
      <c r="N2" s="8">
        <v>8</v>
      </c>
      <c r="O2" s="8">
        <v>9</v>
      </c>
      <c r="P2" s="8">
        <v>10</v>
      </c>
      <c r="Q2" s="8">
        <v>11</v>
      </c>
      <c r="R2" s="8">
        <v>12</v>
      </c>
      <c r="S2" s="8">
        <v>13</v>
      </c>
      <c r="T2" s="8">
        <v>14</v>
      </c>
      <c r="U2" s="8">
        <v>15</v>
      </c>
      <c r="V2" s="8">
        <v>16</v>
      </c>
      <c r="W2" s="8">
        <v>17</v>
      </c>
      <c r="X2" s="8">
        <v>18</v>
      </c>
      <c r="Y2" s="8">
        <v>19</v>
      </c>
      <c r="Z2" s="8">
        <v>20</v>
      </c>
      <c r="AA2" s="8">
        <v>21</v>
      </c>
      <c r="AB2" s="122">
        <v>22</v>
      </c>
      <c r="AC2" s="23"/>
      <c r="AG2" s="124"/>
    </row>
    <row r="3" spans="4:33" ht="13.5" thickBot="1">
      <c r="D3" s="45"/>
      <c r="E3" s="141"/>
      <c r="F3" s="23" t="s">
        <v>3</v>
      </c>
      <c r="G3" s="42"/>
      <c r="H3" s="46">
        <v>1</v>
      </c>
      <c r="I3" s="46">
        <v>2</v>
      </c>
      <c r="J3" s="46">
        <v>3</v>
      </c>
      <c r="K3" s="46">
        <v>4</v>
      </c>
      <c r="L3" s="46">
        <v>5</v>
      </c>
      <c r="M3" s="46">
        <v>6</v>
      </c>
      <c r="N3" s="46">
        <v>7</v>
      </c>
      <c r="O3" s="46">
        <v>8</v>
      </c>
      <c r="P3" s="46">
        <v>9</v>
      </c>
      <c r="Q3" s="46">
        <v>10</v>
      </c>
      <c r="R3" s="46">
        <v>11</v>
      </c>
      <c r="S3" s="46">
        <v>12</v>
      </c>
      <c r="T3" s="46">
        <v>13</v>
      </c>
      <c r="U3" s="46">
        <v>14</v>
      </c>
      <c r="V3" s="46">
        <v>15</v>
      </c>
      <c r="W3" s="46">
        <v>16</v>
      </c>
      <c r="X3" s="46">
        <v>17</v>
      </c>
      <c r="Y3" s="46">
        <v>18</v>
      </c>
      <c r="Z3" s="46">
        <v>19</v>
      </c>
      <c r="AA3" s="46">
        <v>20</v>
      </c>
      <c r="AB3" s="46">
        <v>21</v>
      </c>
      <c r="AC3" s="123">
        <v>22</v>
      </c>
      <c r="AG3" s="124"/>
    </row>
    <row r="4" spans="2:36" ht="14.25" thickBot="1" thickTop="1">
      <c r="B4" s="53"/>
      <c r="C4" s="103" t="s">
        <v>53</v>
      </c>
      <c r="D4" s="15" t="s">
        <v>3</v>
      </c>
      <c r="E4" s="149" t="s">
        <v>3</v>
      </c>
      <c r="F4" s="31" t="s">
        <v>25</v>
      </c>
      <c r="G4" s="37">
        <v>2007</v>
      </c>
      <c r="H4" s="16">
        <f>G4+1</f>
        <v>2008</v>
      </c>
      <c r="I4" s="16">
        <f aca="true" t="shared" si="0" ref="I4:AC4">H4+1</f>
        <v>2009</v>
      </c>
      <c r="J4" s="16">
        <f t="shared" si="0"/>
        <v>2010</v>
      </c>
      <c r="K4" s="16">
        <f>J4+1</f>
        <v>2011</v>
      </c>
      <c r="L4" s="16">
        <f t="shared" si="0"/>
        <v>2012</v>
      </c>
      <c r="M4" s="16">
        <f t="shared" si="0"/>
        <v>2013</v>
      </c>
      <c r="N4" s="186">
        <f t="shared" si="0"/>
        <v>2014</v>
      </c>
      <c r="O4" s="16">
        <f t="shared" si="0"/>
        <v>2015</v>
      </c>
      <c r="P4" s="16">
        <f t="shared" si="0"/>
        <v>2016</v>
      </c>
      <c r="Q4" s="16">
        <f t="shared" si="0"/>
        <v>2017</v>
      </c>
      <c r="R4" s="186">
        <f t="shared" si="0"/>
        <v>2018</v>
      </c>
      <c r="S4" s="16">
        <f t="shared" si="0"/>
        <v>2019</v>
      </c>
      <c r="T4" s="16">
        <f t="shared" si="0"/>
        <v>2020</v>
      </c>
      <c r="U4" s="16">
        <f t="shared" si="0"/>
        <v>2021</v>
      </c>
      <c r="V4" s="186">
        <f t="shared" si="0"/>
        <v>2022</v>
      </c>
      <c r="W4" s="186">
        <f t="shared" si="0"/>
        <v>2023</v>
      </c>
      <c r="X4" s="16">
        <f t="shared" si="0"/>
        <v>2024</v>
      </c>
      <c r="Y4" s="16">
        <f t="shared" si="0"/>
        <v>2025</v>
      </c>
      <c r="Z4" s="16">
        <f t="shared" si="0"/>
        <v>2026</v>
      </c>
      <c r="AA4" s="186">
        <f t="shared" si="0"/>
        <v>2027</v>
      </c>
      <c r="AB4" s="186">
        <f t="shared" si="0"/>
        <v>2028</v>
      </c>
      <c r="AC4" s="16">
        <f t="shared" si="0"/>
        <v>2029</v>
      </c>
      <c r="AG4" s="124"/>
      <c r="AH4" s="1"/>
      <c r="AI4" s="1"/>
      <c r="AJ4" s="1"/>
    </row>
    <row r="5" spans="1:47" ht="13.5" thickTop="1">
      <c r="A5">
        <v>1</v>
      </c>
      <c r="B5" s="7" t="s">
        <v>26</v>
      </c>
      <c r="C5" s="100" t="s">
        <v>54</v>
      </c>
      <c r="D5" s="28">
        <v>2000</v>
      </c>
      <c r="E5" s="143"/>
      <c r="F5" s="29">
        <v>56</v>
      </c>
      <c r="G5" s="38">
        <f>ROUND(D5*F5,2)</f>
        <v>112000</v>
      </c>
      <c r="H5" s="28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30"/>
      <c r="AG5" s="124"/>
      <c r="AH5" s="1">
        <f>SUM(G5:AF5)</f>
        <v>112000</v>
      </c>
      <c r="AI5" s="1"/>
      <c r="AJ5" s="1"/>
      <c r="AL5">
        <v>1</v>
      </c>
      <c r="AM5" s="1">
        <f>AH5+AH20</f>
        <v>119800</v>
      </c>
      <c r="AP5" s="2">
        <v>1</v>
      </c>
      <c r="AQ5" s="3" t="s">
        <v>26</v>
      </c>
      <c r="AR5" s="181" t="s">
        <v>12</v>
      </c>
      <c r="AS5" s="48">
        <f aca="true" t="shared" si="1" ref="AS5:AS18">SUMIF($AL$5:$AL$493,AP5,$AM$5:$AM$493)</f>
        <v>2545200</v>
      </c>
      <c r="AT5" s="6"/>
      <c r="AU5" s="177"/>
    </row>
    <row r="6" spans="1:47" ht="12.75">
      <c r="A6">
        <v>2</v>
      </c>
      <c r="B6" s="7" t="s">
        <v>13</v>
      </c>
      <c r="C6" s="100" t="s">
        <v>54</v>
      </c>
      <c r="D6" s="10">
        <v>530</v>
      </c>
      <c r="E6" s="144"/>
      <c r="F6" s="24">
        <v>56</v>
      </c>
      <c r="G6" s="20">
        <f>ROUND(D6*F6,2)</f>
        <v>29680</v>
      </c>
      <c r="H6" s="8"/>
      <c r="I6" s="10"/>
      <c r="J6" s="10"/>
      <c r="K6" s="10"/>
      <c r="L6" s="10"/>
      <c r="M6" s="10"/>
      <c r="N6" s="1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23"/>
      <c r="AG6" s="124"/>
      <c r="AH6" s="1">
        <f aca="true" t="shared" si="2" ref="AH6:AH33">SUM(G6:AF6)</f>
        <v>29680</v>
      </c>
      <c r="AI6" s="1"/>
      <c r="AJ6" s="1"/>
      <c r="AL6">
        <v>2</v>
      </c>
      <c r="AM6" s="1">
        <f aca="true" t="shared" si="3" ref="AM6:AM18">AH6+AH21</f>
        <v>31747</v>
      </c>
      <c r="AP6" s="7">
        <v>2</v>
      </c>
      <c r="AQ6" s="8" t="s">
        <v>13</v>
      </c>
      <c r="AR6" s="190" t="s">
        <v>12</v>
      </c>
      <c r="AS6" s="10">
        <f t="shared" si="1"/>
        <v>674478</v>
      </c>
      <c r="AT6" s="23"/>
      <c r="AU6" s="178">
        <f>AS5+AS6</f>
        <v>3219678</v>
      </c>
    </row>
    <row r="7" spans="1:47" ht="12.75">
      <c r="A7">
        <v>3</v>
      </c>
      <c r="B7" s="7" t="s">
        <v>14</v>
      </c>
      <c r="C7" s="100" t="s">
        <v>54</v>
      </c>
      <c r="D7" s="10">
        <v>530</v>
      </c>
      <c r="E7" s="144"/>
      <c r="F7" s="24">
        <v>56</v>
      </c>
      <c r="G7" s="20">
        <f>ROUND(D7*F7,2)</f>
        <v>29680</v>
      </c>
      <c r="H7" s="10"/>
      <c r="I7" s="10"/>
      <c r="J7" s="10"/>
      <c r="K7" s="10"/>
      <c r="L7" s="10"/>
      <c r="M7" s="10"/>
      <c r="N7" s="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23"/>
      <c r="AG7" s="124"/>
      <c r="AH7" s="1">
        <f t="shared" si="2"/>
        <v>29680</v>
      </c>
      <c r="AI7" s="1"/>
      <c r="AJ7" s="1"/>
      <c r="AL7">
        <v>3</v>
      </c>
      <c r="AM7" s="1">
        <f t="shared" si="3"/>
        <v>31747</v>
      </c>
      <c r="AP7" s="7">
        <v>3</v>
      </c>
      <c r="AQ7" s="8" t="s">
        <v>14</v>
      </c>
      <c r="AR7" s="190" t="s">
        <v>0</v>
      </c>
      <c r="AS7" s="10">
        <f t="shared" si="1"/>
        <v>674478</v>
      </c>
      <c r="AT7" s="23"/>
      <c r="AU7" s="176"/>
    </row>
    <row r="8" spans="1:47" ht="12.75">
      <c r="A8">
        <v>4</v>
      </c>
      <c r="B8" s="7" t="s">
        <v>15</v>
      </c>
      <c r="C8" s="100" t="s">
        <v>54</v>
      </c>
      <c r="D8" s="10">
        <v>530</v>
      </c>
      <c r="E8" s="144"/>
      <c r="F8" s="24">
        <v>56</v>
      </c>
      <c r="G8" s="20"/>
      <c r="H8" s="10">
        <f>ROUND(D8*F8,2)</f>
        <v>29680</v>
      </c>
      <c r="I8" s="10"/>
      <c r="J8" s="10"/>
      <c r="K8" s="10"/>
      <c r="L8" s="10"/>
      <c r="M8" s="10"/>
      <c r="N8" s="10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3"/>
      <c r="AG8" s="124"/>
      <c r="AH8" s="1">
        <f t="shared" si="2"/>
        <v>29680</v>
      </c>
      <c r="AI8" s="1"/>
      <c r="AJ8" s="1"/>
      <c r="AL8">
        <v>4</v>
      </c>
      <c r="AM8" s="1">
        <f t="shared" si="3"/>
        <v>31747</v>
      </c>
      <c r="AP8" s="7">
        <v>4</v>
      </c>
      <c r="AQ8" s="8" t="s">
        <v>15</v>
      </c>
      <c r="AR8" s="190" t="s">
        <v>0</v>
      </c>
      <c r="AS8" s="10">
        <f t="shared" si="1"/>
        <v>674478</v>
      </c>
      <c r="AT8" s="23"/>
      <c r="AU8" s="176"/>
    </row>
    <row r="9" spans="1:47" ht="12.75">
      <c r="A9">
        <v>5</v>
      </c>
      <c r="B9" s="7" t="s">
        <v>27</v>
      </c>
      <c r="C9" s="100" t="s">
        <v>54</v>
      </c>
      <c r="D9" s="10">
        <v>530</v>
      </c>
      <c r="E9" s="144"/>
      <c r="F9" s="24">
        <v>56</v>
      </c>
      <c r="G9" s="20"/>
      <c r="H9" s="10">
        <f>ROUND(D9*F9,2)</f>
        <v>29680</v>
      </c>
      <c r="I9" s="10"/>
      <c r="J9" s="10"/>
      <c r="K9" s="10"/>
      <c r="L9" s="10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23"/>
      <c r="AG9" s="124"/>
      <c r="AH9" s="1">
        <f t="shared" si="2"/>
        <v>29680</v>
      </c>
      <c r="AI9" s="1"/>
      <c r="AJ9" s="1"/>
      <c r="AL9">
        <v>5</v>
      </c>
      <c r="AM9" s="1">
        <f t="shared" si="3"/>
        <v>31747</v>
      </c>
      <c r="AP9" s="7">
        <v>5</v>
      </c>
      <c r="AQ9" s="8" t="s">
        <v>27</v>
      </c>
      <c r="AR9" s="190" t="s">
        <v>0</v>
      </c>
      <c r="AS9" s="10">
        <f t="shared" si="1"/>
        <v>674478</v>
      </c>
      <c r="AT9" s="23"/>
      <c r="AU9" s="176"/>
    </row>
    <row r="10" spans="1:47" ht="12.75">
      <c r="A10">
        <v>6</v>
      </c>
      <c r="B10" s="7" t="s">
        <v>20</v>
      </c>
      <c r="C10" s="100" t="s">
        <v>54</v>
      </c>
      <c r="D10" s="10">
        <v>530</v>
      </c>
      <c r="E10" s="144"/>
      <c r="F10" s="24">
        <v>56</v>
      </c>
      <c r="G10" s="20"/>
      <c r="H10" s="10"/>
      <c r="I10" s="10">
        <f>ROUND(D10*F10,2)</f>
        <v>29680</v>
      </c>
      <c r="J10" s="10"/>
      <c r="K10" s="10"/>
      <c r="L10" s="10"/>
      <c r="M10" s="10"/>
      <c r="N10" s="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3"/>
      <c r="AG10" s="124"/>
      <c r="AH10" s="1">
        <f t="shared" si="2"/>
        <v>29680</v>
      </c>
      <c r="AI10" s="1"/>
      <c r="AJ10" s="1"/>
      <c r="AL10">
        <v>6</v>
      </c>
      <c r="AM10" s="1">
        <f t="shared" si="3"/>
        <v>31747</v>
      </c>
      <c r="AP10" s="7">
        <v>6</v>
      </c>
      <c r="AQ10" s="8" t="s">
        <v>20</v>
      </c>
      <c r="AR10" s="190" t="s">
        <v>0</v>
      </c>
      <c r="AS10" s="10">
        <f t="shared" si="1"/>
        <v>674478</v>
      </c>
      <c r="AT10" s="23"/>
      <c r="AU10" s="178">
        <f>SUM(AS7:AS10)</f>
        <v>2697912</v>
      </c>
    </row>
    <row r="11" spans="1:47" ht="12.75">
      <c r="A11">
        <v>7</v>
      </c>
      <c r="B11" s="7" t="s">
        <v>21</v>
      </c>
      <c r="C11" s="100" t="s">
        <v>54</v>
      </c>
      <c r="D11" s="10">
        <v>530</v>
      </c>
      <c r="E11" s="144"/>
      <c r="F11" s="24">
        <v>56</v>
      </c>
      <c r="G11" s="20"/>
      <c r="H11" s="10"/>
      <c r="I11" s="10"/>
      <c r="J11" s="10">
        <f>ROUND(D11*F11,2)</f>
        <v>29680</v>
      </c>
      <c r="K11" s="10"/>
      <c r="L11" s="10"/>
      <c r="M11" s="10"/>
      <c r="N11" s="10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23"/>
      <c r="AG11" s="124"/>
      <c r="AH11" s="1">
        <f t="shared" si="2"/>
        <v>29680</v>
      </c>
      <c r="AI11" s="1"/>
      <c r="AJ11" s="1"/>
      <c r="AL11">
        <v>7</v>
      </c>
      <c r="AM11" s="1">
        <f t="shared" si="3"/>
        <v>31747</v>
      </c>
      <c r="AP11" s="7">
        <v>7</v>
      </c>
      <c r="AQ11" s="8" t="s">
        <v>21</v>
      </c>
      <c r="AR11" s="190" t="s">
        <v>1</v>
      </c>
      <c r="AS11" s="10">
        <f t="shared" si="1"/>
        <v>674478</v>
      </c>
      <c r="AT11" s="23"/>
      <c r="AU11" s="176"/>
    </row>
    <row r="12" spans="1:47" ht="12.75">
      <c r="A12">
        <v>8</v>
      </c>
      <c r="B12" s="7" t="s">
        <v>28</v>
      </c>
      <c r="C12" s="100" t="s">
        <v>54</v>
      </c>
      <c r="D12" s="10">
        <v>530</v>
      </c>
      <c r="E12" s="144"/>
      <c r="F12" s="24">
        <v>56</v>
      </c>
      <c r="G12" s="20"/>
      <c r="H12" s="10"/>
      <c r="I12" s="10"/>
      <c r="J12" s="10"/>
      <c r="K12" s="10"/>
      <c r="L12" s="10"/>
      <c r="M12" s="10">
        <f>ROUND(D12*F12,2)</f>
        <v>29680</v>
      </c>
      <c r="N12" s="1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3"/>
      <c r="AG12" s="124"/>
      <c r="AH12" s="1">
        <f t="shared" si="2"/>
        <v>29680</v>
      </c>
      <c r="AI12" s="1"/>
      <c r="AJ12" s="1"/>
      <c r="AL12">
        <v>8</v>
      </c>
      <c r="AM12" s="1">
        <f t="shared" si="3"/>
        <v>31747</v>
      </c>
      <c r="AP12" s="7">
        <v>8</v>
      </c>
      <c r="AQ12" s="8" t="s">
        <v>28</v>
      </c>
      <c r="AR12" s="190" t="s">
        <v>1</v>
      </c>
      <c r="AS12" s="10">
        <f t="shared" si="1"/>
        <v>674478</v>
      </c>
      <c r="AT12" s="23"/>
      <c r="AU12" s="176"/>
    </row>
    <row r="13" spans="1:47" ht="12.75">
      <c r="A13">
        <v>9</v>
      </c>
      <c r="B13" s="7" t="s">
        <v>22</v>
      </c>
      <c r="C13" s="100" t="s">
        <v>54</v>
      </c>
      <c r="D13" s="10">
        <v>530</v>
      </c>
      <c r="E13" s="144"/>
      <c r="F13" s="24">
        <v>56</v>
      </c>
      <c r="G13" s="20"/>
      <c r="H13" s="10"/>
      <c r="I13" s="10"/>
      <c r="J13" s="10"/>
      <c r="K13" s="10"/>
      <c r="L13" s="10"/>
      <c r="M13" s="10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3"/>
      <c r="AG13" s="124"/>
      <c r="AH13" s="1">
        <f t="shared" si="2"/>
        <v>0</v>
      </c>
      <c r="AI13" s="1"/>
      <c r="AJ13" s="1"/>
      <c r="AL13">
        <v>9</v>
      </c>
      <c r="AM13" s="1">
        <f t="shared" si="3"/>
        <v>0</v>
      </c>
      <c r="AP13" s="7">
        <v>9</v>
      </c>
      <c r="AQ13" s="8" t="s">
        <v>22</v>
      </c>
      <c r="AR13" s="190" t="s">
        <v>1</v>
      </c>
      <c r="AS13" s="10">
        <f t="shared" si="1"/>
        <v>281032.5</v>
      </c>
      <c r="AT13" s="23"/>
      <c r="AU13" s="176"/>
    </row>
    <row r="14" spans="1:47" ht="12.75">
      <c r="A14">
        <v>10</v>
      </c>
      <c r="B14" s="87" t="s">
        <v>16</v>
      </c>
      <c r="C14" s="104" t="s">
        <v>54</v>
      </c>
      <c r="D14" s="119">
        <v>550</v>
      </c>
      <c r="E14" s="145"/>
      <c r="F14" s="25">
        <v>56</v>
      </c>
      <c r="G14" s="21"/>
      <c r="H14" s="12"/>
      <c r="I14" s="14">
        <v>0</v>
      </c>
      <c r="J14" s="11"/>
      <c r="K14" s="12"/>
      <c r="L14" s="12"/>
      <c r="M14" s="12">
        <f>ROUND(D14*F14,2)</f>
        <v>30800</v>
      </c>
      <c r="N14" s="4"/>
      <c r="O14" s="9"/>
      <c r="P14" s="9"/>
      <c r="Q14" s="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3"/>
      <c r="AG14" s="124"/>
      <c r="AH14" s="1">
        <f t="shared" si="2"/>
        <v>30800</v>
      </c>
      <c r="AI14" s="1"/>
      <c r="AJ14" s="1"/>
      <c r="AL14">
        <v>10</v>
      </c>
      <c r="AM14" s="1">
        <f t="shared" si="3"/>
        <v>32945</v>
      </c>
      <c r="AP14" s="7">
        <v>10</v>
      </c>
      <c r="AQ14" s="11" t="s">
        <v>16</v>
      </c>
      <c r="AR14" s="191" t="s">
        <v>1</v>
      </c>
      <c r="AS14" s="10">
        <f t="shared" si="1"/>
        <v>403656</v>
      </c>
      <c r="AT14" s="23"/>
      <c r="AU14" s="178">
        <f>SUM(AS11:AS14)</f>
        <v>2033644.5</v>
      </c>
    </row>
    <row r="15" spans="1:47" ht="12.75">
      <c r="A15">
        <v>11</v>
      </c>
      <c r="B15" s="7" t="s">
        <v>23</v>
      </c>
      <c r="C15" s="100" t="s">
        <v>54</v>
      </c>
      <c r="D15" s="10">
        <v>530</v>
      </c>
      <c r="E15" s="144"/>
      <c r="F15" s="24">
        <v>56</v>
      </c>
      <c r="G15" s="20"/>
      <c r="H15" s="10"/>
      <c r="I15" s="10"/>
      <c r="J15" s="10"/>
      <c r="K15" s="10"/>
      <c r="L15" s="10"/>
      <c r="M15" s="10"/>
      <c r="N15" s="4"/>
      <c r="O15" s="9"/>
      <c r="P15" s="9"/>
      <c r="Q15" s="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23"/>
      <c r="AG15" s="124"/>
      <c r="AH15" s="1">
        <f t="shared" si="2"/>
        <v>0</v>
      </c>
      <c r="AI15" s="1"/>
      <c r="AJ15" s="1"/>
      <c r="AL15">
        <v>11</v>
      </c>
      <c r="AM15" s="1">
        <f t="shared" si="3"/>
        <v>0</v>
      </c>
      <c r="AP15" s="7">
        <v>11</v>
      </c>
      <c r="AQ15" s="8" t="s">
        <v>23</v>
      </c>
      <c r="AR15" s="190" t="s">
        <v>2</v>
      </c>
      <c r="AS15" s="10">
        <f t="shared" si="1"/>
        <v>263823.4</v>
      </c>
      <c r="AT15" s="23"/>
      <c r="AU15" s="176"/>
    </row>
    <row r="16" spans="1:47" ht="12.75">
      <c r="A16">
        <v>12</v>
      </c>
      <c r="B16" s="87" t="s">
        <v>17</v>
      </c>
      <c r="C16" s="104" t="s">
        <v>54</v>
      </c>
      <c r="D16" s="119">
        <v>550</v>
      </c>
      <c r="E16" s="145"/>
      <c r="F16" s="25">
        <v>56</v>
      </c>
      <c r="G16" s="21"/>
      <c r="H16" s="12"/>
      <c r="I16" s="12"/>
      <c r="J16" s="14">
        <v>0</v>
      </c>
      <c r="K16" s="12"/>
      <c r="L16" s="12"/>
      <c r="M16" s="12"/>
      <c r="N16" s="4"/>
      <c r="O16" s="9"/>
      <c r="P16" s="9"/>
      <c r="Q16" s="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23"/>
      <c r="AG16" s="124"/>
      <c r="AH16" s="1">
        <f t="shared" si="2"/>
        <v>0</v>
      </c>
      <c r="AI16" s="1"/>
      <c r="AJ16" s="1"/>
      <c r="AL16">
        <v>12</v>
      </c>
      <c r="AM16" s="1">
        <f t="shared" si="3"/>
        <v>0</v>
      </c>
      <c r="AP16" s="7">
        <v>12</v>
      </c>
      <c r="AQ16" s="11" t="s">
        <v>17</v>
      </c>
      <c r="AR16" s="191" t="s">
        <v>2</v>
      </c>
      <c r="AS16" s="10">
        <f t="shared" si="1"/>
        <v>666985</v>
      </c>
      <c r="AT16" s="23"/>
      <c r="AU16" s="178">
        <f>AS15+AS16</f>
        <v>930808.4</v>
      </c>
    </row>
    <row r="17" spans="1:47" ht="12.75">
      <c r="A17">
        <v>13</v>
      </c>
      <c r="B17" s="7" t="s">
        <v>24</v>
      </c>
      <c r="C17" s="100" t="s">
        <v>54</v>
      </c>
      <c r="D17" s="10">
        <v>530</v>
      </c>
      <c r="E17" s="144"/>
      <c r="F17" s="24">
        <v>56</v>
      </c>
      <c r="G17" s="20"/>
      <c r="H17" s="10"/>
      <c r="I17" s="10"/>
      <c r="J17" s="10"/>
      <c r="K17" s="10"/>
      <c r="L17" s="10"/>
      <c r="M17" s="10"/>
      <c r="N17" s="4"/>
      <c r="O17" s="9"/>
      <c r="P17" s="9"/>
      <c r="Q17" s="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3"/>
      <c r="AG17" s="124"/>
      <c r="AH17" s="1">
        <f t="shared" si="2"/>
        <v>0</v>
      </c>
      <c r="AI17" s="1"/>
      <c r="AJ17" s="1"/>
      <c r="AL17">
        <v>13</v>
      </c>
      <c r="AM17" s="1">
        <f t="shared" si="3"/>
        <v>0</v>
      </c>
      <c r="AP17" s="7">
        <v>13</v>
      </c>
      <c r="AQ17" s="8" t="s">
        <v>24</v>
      </c>
      <c r="AR17" s="190" t="s">
        <v>18</v>
      </c>
      <c r="AS17" s="10">
        <f t="shared" si="1"/>
        <v>150668.4</v>
      </c>
      <c r="AT17" s="23"/>
      <c r="AU17" s="176"/>
    </row>
    <row r="18" spans="1:47" ht="13.5" thickBot="1">
      <c r="A18">
        <v>14</v>
      </c>
      <c r="B18" s="87" t="s">
        <v>19</v>
      </c>
      <c r="C18" s="104" t="s">
        <v>54</v>
      </c>
      <c r="D18" s="119">
        <v>550</v>
      </c>
      <c r="E18" s="145"/>
      <c r="F18" s="25">
        <v>56</v>
      </c>
      <c r="G18" s="21"/>
      <c r="H18" s="12"/>
      <c r="I18" s="12"/>
      <c r="J18" s="12"/>
      <c r="K18" s="14">
        <v>0</v>
      </c>
      <c r="L18" s="12"/>
      <c r="M18" s="12"/>
      <c r="N18" s="4"/>
      <c r="O18" s="9"/>
      <c r="P18" s="9"/>
      <c r="Q18" s="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23"/>
      <c r="AG18" s="124"/>
      <c r="AH18" s="1">
        <f t="shared" si="2"/>
        <v>0</v>
      </c>
      <c r="AI18" s="1"/>
      <c r="AJ18" s="1"/>
      <c r="AL18">
        <v>14</v>
      </c>
      <c r="AM18" s="1">
        <f t="shared" si="3"/>
        <v>0</v>
      </c>
      <c r="AN18" s="1">
        <f>SUM(AM5:AM18)</f>
        <v>374974</v>
      </c>
      <c r="AO18" s="1">
        <f>AN18-AI35</f>
        <v>0</v>
      </c>
      <c r="AP18" s="15">
        <v>14</v>
      </c>
      <c r="AQ18" s="49" t="s">
        <v>19</v>
      </c>
      <c r="AR18" s="192" t="s">
        <v>18</v>
      </c>
      <c r="AS18" s="72">
        <f t="shared" si="1"/>
        <v>666985</v>
      </c>
      <c r="AT18" s="73">
        <f>SUM(AS5:AS18)</f>
        <v>9699696.3</v>
      </c>
      <c r="AU18" s="194">
        <f>AS17+AS18</f>
        <v>817653.4</v>
      </c>
    </row>
    <row r="19" spans="2:46" ht="14.25" thickBot="1" thickTop="1">
      <c r="B19" s="7"/>
      <c r="C19" s="101"/>
      <c r="D19" s="10"/>
      <c r="E19" s="144"/>
      <c r="F19" s="24"/>
      <c r="G19" s="20"/>
      <c r="H19" s="10"/>
      <c r="I19" s="10"/>
      <c r="J19" s="10"/>
      <c r="K19" s="10"/>
      <c r="L19" s="10"/>
      <c r="M19" s="10"/>
      <c r="N19" s="4"/>
      <c r="O19" s="9"/>
      <c r="P19" s="9"/>
      <c r="Q19" s="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23"/>
      <c r="AG19" s="124"/>
      <c r="AH19" s="1"/>
      <c r="AI19" s="1"/>
      <c r="AJ19" s="1"/>
      <c r="AS19" s="1"/>
      <c r="AT19" s="1"/>
    </row>
    <row r="20" spans="1:46" ht="13.5" thickTop="1">
      <c r="A20">
        <v>1</v>
      </c>
      <c r="B20" s="7" t="s">
        <v>26</v>
      </c>
      <c r="C20" s="100" t="s">
        <v>56</v>
      </c>
      <c r="D20" s="28">
        <v>2000</v>
      </c>
      <c r="E20" s="143"/>
      <c r="F20" s="24">
        <v>3.9</v>
      </c>
      <c r="G20" s="20"/>
      <c r="H20" s="28">
        <f>ROUND(D20*F20,2)</f>
        <v>7800</v>
      </c>
      <c r="I20" s="28"/>
      <c r="J20" s="28"/>
      <c r="K20" s="28"/>
      <c r="L20" s="28"/>
      <c r="M20" s="10"/>
      <c r="N20" s="1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23"/>
      <c r="AG20" s="124"/>
      <c r="AH20" s="1">
        <f t="shared" si="2"/>
        <v>7800</v>
      </c>
      <c r="AI20" s="1"/>
      <c r="AJ20" s="1"/>
      <c r="AP20" s="2">
        <v>20</v>
      </c>
      <c r="AQ20" s="3" t="s">
        <v>44</v>
      </c>
      <c r="AR20" s="181" t="s">
        <v>122</v>
      </c>
      <c r="AS20" s="48">
        <f aca="true" t="shared" si="4" ref="AS20:AS25">SUMIF($AL$5:$AL$493,AP20,$AM$5:$AM$493)</f>
        <v>1314383.6800000002</v>
      </c>
      <c r="AT20" s="40"/>
    </row>
    <row r="21" spans="1:46" ht="12.75">
      <c r="A21">
        <v>2</v>
      </c>
      <c r="B21" s="7" t="s">
        <v>13</v>
      </c>
      <c r="C21" s="100" t="s">
        <v>56</v>
      </c>
      <c r="D21" s="10">
        <v>530</v>
      </c>
      <c r="E21" s="144"/>
      <c r="F21" s="24">
        <v>3.9</v>
      </c>
      <c r="G21" s="20"/>
      <c r="H21" s="28">
        <f>ROUND(D21*F21,2)</f>
        <v>2067</v>
      </c>
      <c r="I21" s="8"/>
      <c r="J21" s="10"/>
      <c r="K21" s="10"/>
      <c r="L21" s="10"/>
      <c r="M21" s="10"/>
      <c r="N21" s="10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3"/>
      <c r="AG21" s="124"/>
      <c r="AH21" s="1">
        <f t="shared" si="2"/>
        <v>2067</v>
      </c>
      <c r="AI21" s="1"/>
      <c r="AJ21" s="1"/>
      <c r="AP21" s="7">
        <v>21</v>
      </c>
      <c r="AQ21" s="8" t="s">
        <v>45</v>
      </c>
      <c r="AR21" s="190" t="s">
        <v>123</v>
      </c>
      <c r="AS21" s="10">
        <f t="shared" si="4"/>
        <v>752565</v>
      </c>
      <c r="AT21" s="24"/>
    </row>
    <row r="22" spans="1:50" ht="12.75">
      <c r="A22">
        <v>3</v>
      </c>
      <c r="B22" s="7" t="s">
        <v>14</v>
      </c>
      <c r="C22" s="100" t="s">
        <v>56</v>
      </c>
      <c r="D22" s="10">
        <v>530</v>
      </c>
      <c r="E22" s="144"/>
      <c r="F22" s="24">
        <v>3.9</v>
      </c>
      <c r="G22" s="20"/>
      <c r="H22" s="28">
        <f>ROUND(D22*F22,2)</f>
        <v>2067</v>
      </c>
      <c r="I22" s="10"/>
      <c r="J22" s="10"/>
      <c r="K22" s="10"/>
      <c r="L22" s="10"/>
      <c r="M22" s="10"/>
      <c r="N22" s="10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23"/>
      <c r="AG22" s="124"/>
      <c r="AH22" s="1">
        <f t="shared" si="2"/>
        <v>2067</v>
      </c>
      <c r="AI22" s="1"/>
      <c r="AJ22" s="1"/>
      <c r="AP22" s="7">
        <v>22</v>
      </c>
      <c r="AQ22" s="8" t="s">
        <v>46</v>
      </c>
      <c r="AR22" s="190" t="s">
        <v>123</v>
      </c>
      <c r="AS22" s="10">
        <f t="shared" si="4"/>
        <v>450195.23999999993</v>
      </c>
      <c r="AT22" s="24"/>
      <c r="AW22" s="124"/>
      <c r="AX22" s="124"/>
    </row>
    <row r="23" spans="1:50" ht="12.75">
      <c r="A23">
        <v>4</v>
      </c>
      <c r="B23" s="7" t="s">
        <v>15</v>
      </c>
      <c r="C23" s="100" t="s">
        <v>56</v>
      </c>
      <c r="D23" s="10">
        <v>530</v>
      </c>
      <c r="E23" s="144"/>
      <c r="F23" s="24">
        <v>3.9</v>
      </c>
      <c r="G23" s="20"/>
      <c r="H23" s="10"/>
      <c r="I23" s="10">
        <f>ROUND(D23*F23,2)</f>
        <v>2067</v>
      </c>
      <c r="J23" s="10"/>
      <c r="K23" s="10"/>
      <c r="L23" s="10"/>
      <c r="M23" s="10"/>
      <c r="N23" s="1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3"/>
      <c r="AG23" s="124"/>
      <c r="AH23" s="1">
        <f t="shared" si="2"/>
        <v>2067</v>
      </c>
      <c r="AI23" s="1"/>
      <c r="AJ23" s="1"/>
      <c r="AP23" s="7">
        <v>23</v>
      </c>
      <c r="AQ23" s="150" t="s">
        <v>107</v>
      </c>
      <c r="AR23" s="190" t="s">
        <v>124</v>
      </c>
      <c r="AS23" s="10">
        <f t="shared" si="4"/>
        <v>881988.19</v>
      </c>
      <c r="AT23" s="24"/>
      <c r="AW23" s="124"/>
      <c r="AX23" s="124"/>
    </row>
    <row r="24" spans="1:50" ht="12.75">
      <c r="A24">
        <v>5</v>
      </c>
      <c r="B24" s="7" t="s">
        <v>27</v>
      </c>
      <c r="C24" s="100" t="s">
        <v>56</v>
      </c>
      <c r="D24" s="10">
        <v>530</v>
      </c>
      <c r="E24" s="144"/>
      <c r="F24" s="24">
        <v>3.9</v>
      </c>
      <c r="G24" s="20"/>
      <c r="H24" s="10"/>
      <c r="I24" s="10">
        <f>ROUND(D24*F24,2)</f>
        <v>2067</v>
      </c>
      <c r="J24" s="10"/>
      <c r="K24" s="10"/>
      <c r="L24" s="10"/>
      <c r="M24" s="10"/>
      <c r="N24" s="1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23"/>
      <c r="AG24" s="124"/>
      <c r="AH24" s="1">
        <f t="shared" si="2"/>
        <v>2067</v>
      </c>
      <c r="AI24" s="1"/>
      <c r="AJ24" s="1"/>
      <c r="AP24" s="22">
        <v>24</v>
      </c>
      <c r="AQ24" s="243" t="s">
        <v>165</v>
      </c>
      <c r="AR24" s="8"/>
      <c r="AS24" s="10">
        <f t="shared" si="4"/>
        <v>18091.29</v>
      </c>
      <c r="AT24" s="23"/>
      <c r="AU24" s="1"/>
      <c r="AW24" s="124"/>
      <c r="AX24" s="124"/>
    </row>
    <row r="25" spans="1:50" ht="13.5" thickBot="1">
      <c r="A25">
        <v>6</v>
      </c>
      <c r="B25" s="7" t="s">
        <v>20</v>
      </c>
      <c r="C25" s="100" t="s">
        <v>56</v>
      </c>
      <c r="D25" s="10">
        <v>530</v>
      </c>
      <c r="E25" s="144"/>
      <c r="F25" s="24">
        <v>3.9</v>
      </c>
      <c r="G25" s="20"/>
      <c r="H25" s="10"/>
      <c r="I25" s="10"/>
      <c r="J25" s="10">
        <f>ROUND(D25*F25,2)</f>
        <v>2067</v>
      </c>
      <c r="K25" s="10"/>
      <c r="L25" s="10"/>
      <c r="M25" s="10"/>
      <c r="N25" s="10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3"/>
      <c r="AG25" s="124"/>
      <c r="AH25" s="1">
        <f t="shared" si="2"/>
        <v>2067</v>
      </c>
      <c r="AI25" s="1"/>
      <c r="AJ25" s="1"/>
      <c r="AP25" s="57">
        <v>25</v>
      </c>
      <c r="AQ25" s="193" t="s">
        <v>134</v>
      </c>
      <c r="AR25" s="16"/>
      <c r="AS25" s="72">
        <f t="shared" si="4"/>
        <v>779339</v>
      </c>
      <c r="AT25" s="73">
        <f>SUM(AS20:AS25)</f>
        <v>4196562.4</v>
      </c>
      <c r="AU25" s="1">
        <f>AT25-AP493</f>
        <v>0</v>
      </c>
      <c r="AW25" s="124"/>
      <c r="AX25" s="124"/>
    </row>
    <row r="26" spans="1:50" ht="13.5" thickTop="1">
      <c r="A26">
        <v>7</v>
      </c>
      <c r="B26" s="7" t="s">
        <v>21</v>
      </c>
      <c r="C26" s="100" t="s">
        <v>56</v>
      </c>
      <c r="D26" s="10">
        <v>530</v>
      </c>
      <c r="E26" s="144"/>
      <c r="F26" s="24">
        <v>3.9</v>
      </c>
      <c r="G26" s="20"/>
      <c r="H26" s="10"/>
      <c r="I26" s="10"/>
      <c r="J26" s="10"/>
      <c r="K26" s="10">
        <f>ROUND(D26*F26,2)</f>
        <v>2067</v>
      </c>
      <c r="L26" s="10"/>
      <c r="M26" s="10"/>
      <c r="N26" s="1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23"/>
      <c r="AG26" s="124"/>
      <c r="AH26" s="1">
        <f t="shared" si="2"/>
        <v>2067</v>
      </c>
      <c r="AI26" s="1"/>
      <c r="AJ26" s="1"/>
      <c r="AT26" s="1">
        <f>AT18+AT25</f>
        <v>13896258.700000001</v>
      </c>
      <c r="AU26" s="1">
        <f>AT26-AN493</f>
        <v>0</v>
      </c>
      <c r="AW26" s="124"/>
      <c r="AX26" s="124"/>
    </row>
    <row r="27" spans="1:50" ht="12.75">
      <c r="A27">
        <v>8</v>
      </c>
      <c r="B27" s="7" t="s">
        <v>28</v>
      </c>
      <c r="C27" s="100" t="s">
        <v>56</v>
      </c>
      <c r="D27" s="10">
        <v>530</v>
      </c>
      <c r="E27" s="144"/>
      <c r="F27" s="24">
        <v>3.9</v>
      </c>
      <c r="G27" s="20"/>
      <c r="H27" s="10"/>
      <c r="I27" s="10"/>
      <c r="J27" s="10"/>
      <c r="K27" s="10"/>
      <c r="L27" s="10"/>
      <c r="M27" s="10">
        <f>ROUND(D27*F27,2)</f>
        <v>2067</v>
      </c>
      <c r="N27" s="1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3"/>
      <c r="AG27" s="124"/>
      <c r="AH27" s="1">
        <f t="shared" si="2"/>
        <v>2067</v>
      </c>
      <c r="AI27" s="1"/>
      <c r="AJ27" s="1"/>
      <c r="AT27" s="1"/>
      <c r="AW27" s="124"/>
      <c r="AX27" s="124"/>
    </row>
    <row r="28" spans="1:50" ht="12.75">
      <c r="A28">
        <v>9</v>
      </c>
      <c r="B28" s="7" t="s">
        <v>22</v>
      </c>
      <c r="C28" s="100" t="s">
        <v>56</v>
      </c>
      <c r="D28" s="10">
        <v>530</v>
      </c>
      <c r="E28" s="144"/>
      <c r="F28" s="24">
        <v>3.9</v>
      </c>
      <c r="G28" s="20"/>
      <c r="H28" s="10"/>
      <c r="I28" s="10"/>
      <c r="J28" s="10"/>
      <c r="K28" s="10"/>
      <c r="L28" s="10"/>
      <c r="M28" s="10"/>
      <c r="N28" s="1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3"/>
      <c r="AG28" s="124"/>
      <c r="AH28" s="1">
        <f t="shared" si="2"/>
        <v>0</v>
      </c>
      <c r="AI28" s="1"/>
      <c r="AJ28" s="1"/>
      <c r="AT28" s="1"/>
      <c r="AW28" s="124"/>
      <c r="AX28" s="124"/>
    </row>
    <row r="29" spans="1:50" ht="12.75">
      <c r="A29">
        <v>10</v>
      </c>
      <c r="B29" s="87" t="s">
        <v>16</v>
      </c>
      <c r="C29" s="104" t="s">
        <v>56</v>
      </c>
      <c r="D29" s="119">
        <v>550</v>
      </c>
      <c r="E29" s="145"/>
      <c r="F29" s="25">
        <v>3.9</v>
      </c>
      <c r="G29" s="21"/>
      <c r="H29" s="12"/>
      <c r="I29" s="12"/>
      <c r="J29" s="14">
        <v>0</v>
      </c>
      <c r="K29" s="11"/>
      <c r="L29" s="12"/>
      <c r="M29" s="12">
        <f>ROUND(D29*F29,2)</f>
        <v>2145</v>
      </c>
      <c r="N29" s="10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23"/>
      <c r="AG29" s="124"/>
      <c r="AH29" s="1">
        <f t="shared" si="2"/>
        <v>2145</v>
      </c>
      <c r="AI29" s="1"/>
      <c r="AJ29" s="1"/>
      <c r="AT29" s="1"/>
      <c r="AW29" s="124"/>
      <c r="AX29" s="124"/>
    </row>
    <row r="30" spans="1:50" ht="12.75">
      <c r="A30">
        <v>11</v>
      </c>
      <c r="B30" s="7" t="s">
        <v>23</v>
      </c>
      <c r="C30" s="100" t="s">
        <v>56</v>
      </c>
      <c r="D30" s="10">
        <v>530</v>
      </c>
      <c r="E30" s="144"/>
      <c r="F30" s="24">
        <v>3.9</v>
      </c>
      <c r="G30" s="2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23"/>
      <c r="AG30" s="124"/>
      <c r="AH30" s="1">
        <f t="shared" si="2"/>
        <v>0</v>
      </c>
      <c r="AI30" s="1"/>
      <c r="AJ30" s="1"/>
      <c r="AT30" s="1"/>
      <c r="AW30" s="124"/>
      <c r="AX30" s="124"/>
    </row>
    <row r="31" spans="1:50" ht="12.75">
      <c r="A31">
        <v>12</v>
      </c>
      <c r="B31" s="87" t="s">
        <v>17</v>
      </c>
      <c r="C31" s="104" t="s">
        <v>56</v>
      </c>
      <c r="D31" s="119">
        <v>550</v>
      </c>
      <c r="E31" s="145"/>
      <c r="F31" s="25">
        <v>3.9</v>
      </c>
      <c r="G31" s="21"/>
      <c r="H31" s="12"/>
      <c r="I31" s="12"/>
      <c r="J31" s="12"/>
      <c r="K31" s="14">
        <v>0</v>
      </c>
      <c r="L31" s="12"/>
      <c r="M31" s="12"/>
      <c r="N31" s="10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3"/>
      <c r="AG31" s="124"/>
      <c r="AH31" s="1">
        <f t="shared" si="2"/>
        <v>0</v>
      </c>
      <c r="AI31" s="1"/>
      <c r="AJ31" s="1"/>
      <c r="AT31" s="1"/>
      <c r="AW31" s="124"/>
      <c r="AX31" s="124"/>
    </row>
    <row r="32" spans="1:50" ht="12.75">
      <c r="A32">
        <v>13</v>
      </c>
      <c r="B32" s="7" t="s">
        <v>24</v>
      </c>
      <c r="C32" s="100" t="s">
        <v>56</v>
      </c>
      <c r="D32" s="10">
        <v>530</v>
      </c>
      <c r="E32" s="144"/>
      <c r="F32" s="24">
        <v>3.9</v>
      </c>
      <c r="G32" s="20"/>
      <c r="H32" s="10"/>
      <c r="I32" s="10"/>
      <c r="J32" s="10"/>
      <c r="K32" s="10"/>
      <c r="L32" s="10"/>
      <c r="M32" s="10"/>
      <c r="N32" s="10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23"/>
      <c r="AG32" s="124"/>
      <c r="AH32" s="1">
        <f t="shared" si="2"/>
        <v>0</v>
      </c>
      <c r="AI32" s="1"/>
      <c r="AJ32" s="1"/>
      <c r="AT32" s="1"/>
      <c r="AW32" s="124"/>
      <c r="AX32" s="124"/>
    </row>
    <row r="33" spans="1:50" ht="12.75">
      <c r="A33">
        <v>14</v>
      </c>
      <c r="B33" s="87" t="s">
        <v>19</v>
      </c>
      <c r="C33" s="104" t="s">
        <v>56</v>
      </c>
      <c r="D33" s="119">
        <v>550</v>
      </c>
      <c r="E33" s="145"/>
      <c r="F33" s="25">
        <v>3.9</v>
      </c>
      <c r="G33" s="21"/>
      <c r="H33" s="12"/>
      <c r="I33" s="12"/>
      <c r="J33" s="12"/>
      <c r="K33" s="12"/>
      <c r="L33" s="14">
        <v>0</v>
      </c>
      <c r="M33" s="12"/>
      <c r="N33" s="10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23"/>
      <c r="AG33" s="124"/>
      <c r="AH33" s="1">
        <f t="shared" si="2"/>
        <v>0</v>
      </c>
      <c r="AI33" s="1"/>
      <c r="AJ33" s="1"/>
      <c r="AT33" s="1"/>
      <c r="AW33" s="124"/>
      <c r="AX33" s="124"/>
    </row>
    <row r="34" spans="2:50" ht="12.75">
      <c r="B34" s="7"/>
      <c r="C34" s="101"/>
      <c r="D34" s="10"/>
      <c r="E34" s="144"/>
      <c r="F34" s="23"/>
      <c r="G34" s="20"/>
      <c r="H34" s="10"/>
      <c r="I34" s="10"/>
      <c r="J34" s="10"/>
      <c r="K34" s="10"/>
      <c r="L34" s="10"/>
      <c r="M34" s="10"/>
      <c r="N34" s="1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23"/>
      <c r="AG34" s="124"/>
      <c r="AH34" s="1"/>
      <c r="AI34" s="1"/>
      <c r="AJ34" s="1"/>
      <c r="AT34" s="1"/>
      <c r="AW34" s="124"/>
      <c r="AX34" s="124"/>
    </row>
    <row r="35" spans="2:51" ht="13.5" thickBot="1">
      <c r="B35" s="15" t="s">
        <v>48</v>
      </c>
      <c r="C35" s="102"/>
      <c r="D35" s="16"/>
      <c r="E35" s="146"/>
      <c r="F35" s="73">
        <f>F5+F20</f>
        <v>59.9</v>
      </c>
      <c r="G35" s="77">
        <f>SUM(G5:G34)</f>
        <v>171360</v>
      </c>
      <c r="H35" s="72">
        <f aca="true" t="shared" si="5" ref="H35:AC35">SUM(H5:H34)</f>
        <v>71294</v>
      </c>
      <c r="I35" s="72">
        <f t="shared" si="5"/>
        <v>33814</v>
      </c>
      <c r="J35" s="72">
        <f t="shared" si="5"/>
        <v>31747</v>
      </c>
      <c r="K35" s="72">
        <f t="shared" si="5"/>
        <v>2067</v>
      </c>
      <c r="L35" s="72">
        <f t="shared" si="5"/>
        <v>0</v>
      </c>
      <c r="M35" s="72">
        <f t="shared" si="5"/>
        <v>64692</v>
      </c>
      <c r="N35" s="72">
        <f t="shared" si="5"/>
        <v>0</v>
      </c>
      <c r="O35" s="72">
        <f t="shared" si="5"/>
        <v>0</v>
      </c>
      <c r="P35" s="72">
        <f t="shared" si="5"/>
        <v>0</v>
      </c>
      <c r="Q35" s="72">
        <f t="shared" si="5"/>
        <v>0</v>
      </c>
      <c r="R35" s="72">
        <f t="shared" si="5"/>
        <v>0</v>
      </c>
      <c r="S35" s="72">
        <f t="shared" si="5"/>
        <v>0</v>
      </c>
      <c r="T35" s="72">
        <f t="shared" si="5"/>
        <v>0</v>
      </c>
      <c r="U35" s="72">
        <f t="shared" si="5"/>
        <v>0</v>
      </c>
      <c r="V35" s="72">
        <f t="shared" si="5"/>
        <v>0</v>
      </c>
      <c r="W35" s="72">
        <f t="shared" si="5"/>
        <v>0</v>
      </c>
      <c r="X35" s="72">
        <f t="shared" si="5"/>
        <v>0</v>
      </c>
      <c r="Y35" s="72">
        <f t="shared" si="5"/>
        <v>0</v>
      </c>
      <c r="Z35" s="72">
        <f t="shared" si="5"/>
        <v>0</v>
      </c>
      <c r="AA35" s="72">
        <f t="shared" si="5"/>
        <v>0</v>
      </c>
      <c r="AB35" s="72">
        <f t="shared" si="5"/>
        <v>0</v>
      </c>
      <c r="AC35" s="72">
        <f t="shared" si="5"/>
        <v>0</v>
      </c>
      <c r="AG35" s="124"/>
      <c r="AH35" s="1"/>
      <c r="AI35" s="1">
        <f>SUM(AH5:AH33)</f>
        <v>374974</v>
      </c>
      <c r="AJ35" s="1"/>
      <c r="AT35" s="1"/>
      <c r="AW35" s="124"/>
      <c r="AX35" s="124"/>
      <c r="AY35" s="1"/>
    </row>
    <row r="36" spans="33:50" ht="14.25" thickBot="1" thickTop="1">
      <c r="AG36" s="124"/>
      <c r="AH36" s="1"/>
      <c r="AI36" s="1"/>
      <c r="AJ36" s="1"/>
      <c r="AT36" s="1"/>
      <c r="AW36" s="124"/>
      <c r="AX36" s="124"/>
    </row>
    <row r="37" spans="1:50" ht="13.5" thickTop="1">
      <c r="A37">
        <v>20</v>
      </c>
      <c r="B37" s="2" t="s">
        <v>44</v>
      </c>
      <c r="C37" s="100" t="s">
        <v>54</v>
      </c>
      <c r="D37" s="48">
        <v>87.46</v>
      </c>
      <c r="E37" s="62"/>
      <c r="F37" s="40">
        <v>56</v>
      </c>
      <c r="G37" s="114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48">
        <f aca="true" t="shared" si="6" ref="M37:M42">ROUND(D37*F37,2)</f>
        <v>4897.76</v>
      </c>
      <c r="N37" s="48">
        <f>ROUND(D37*F37,2)</f>
        <v>4897.76</v>
      </c>
      <c r="O37" s="48">
        <f>ROUND(D37*F37,2)</f>
        <v>4897.76</v>
      </c>
      <c r="P37" s="48">
        <f>ROUND(D37*F37,2)</f>
        <v>4897.76</v>
      </c>
      <c r="Q37" s="48">
        <f>ROUND(D37*F37,2)</f>
        <v>4897.76</v>
      </c>
      <c r="R37" s="48">
        <f>ROUND(D37*F37,2)</f>
        <v>4897.76</v>
      </c>
      <c r="S37" s="117">
        <f>ROUND(D37*F37,2)</f>
        <v>4897.76</v>
      </c>
      <c r="T37" s="117">
        <f>ROUND(D37*F37,2)</f>
        <v>4897.76</v>
      </c>
      <c r="U37" s="117">
        <f>ROUND(D37*F37,2)</f>
        <v>4897.76</v>
      </c>
      <c r="V37" s="117">
        <f>ROUND(D37*F37,2)</f>
        <v>4897.76</v>
      </c>
      <c r="W37" s="117">
        <f>ROUND(D37*F37,2)</f>
        <v>4897.76</v>
      </c>
      <c r="X37" s="117">
        <f>ROUND(D37*F37,2)</f>
        <v>4897.76</v>
      </c>
      <c r="Y37" s="48"/>
      <c r="Z37" s="48"/>
      <c r="AA37" s="48"/>
      <c r="AB37" s="48"/>
      <c r="AC37" s="40"/>
      <c r="AG37" s="124"/>
      <c r="AH37" s="1">
        <f>SUM(G37:AF37)</f>
        <v>58773.12000000002</v>
      </c>
      <c r="AI37" s="1"/>
      <c r="AJ37" s="1"/>
      <c r="AL37">
        <v>20</v>
      </c>
      <c r="AM37" s="1">
        <f aca="true" t="shared" si="7" ref="AM37:AM42">AH37+AH44</f>
        <v>62866.20000000002</v>
      </c>
      <c r="AW37" s="124"/>
      <c r="AX37" s="124"/>
    </row>
    <row r="38" spans="1:50" ht="12.75">
      <c r="A38">
        <v>21</v>
      </c>
      <c r="B38" s="7" t="s">
        <v>45</v>
      </c>
      <c r="C38" s="100" t="s">
        <v>54</v>
      </c>
      <c r="D38" s="10">
        <v>26.88</v>
      </c>
      <c r="E38" s="144"/>
      <c r="F38" s="24">
        <v>56</v>
      </c>
      <c r="G38" s="20">
        <f>ROUND(D38*F38,2)</f>
        <v>1505.28</v>
      </c>
      <c r="H38" s="10">
        <f>ROUND(D38*F38,2)</f>
        <v>1505.28</v>
      </c>
      <c r="I38" s="10">
        <f>ROUND(D38*F38,2)</f>
        <v>1505.28</v>
      </c>
      <c r="J38" s="10">
        <f>ROUND(D38*F38,2)</f>
        <v>1505.28</v>
      </c>
      <c r="K38" s="10">
        <f>ROUND(D38*F38,2)</f>
        <v>1505.28</v>
      </c>
      <c r="L38" s="10">
        <f>ROUND(D38*F38,2)</f>
        <v>1505.28</v>
      </c>
      <c r="M38" s="10">
        <f t="shared" si="6"/>
        <v>1505.28</v>
      </c>
      <c r="N38" s="10">
        <f>ROUND(D38*F38,2)</f>
        <v>1505.28</v>
      </c>
      <c r="O38" s="10">
        <f>ROUND(D38*F38,2)</f>
        <v>1505.28</v>
      </c>
      <c r="P38" s="10">
        <f>ROUND(D38*F38,2)</f>
        <v>1505.28</v>
      </c>
      <c r="Q38" s="10">
        <f>ROUND(D38*F38,2)</f>
        <v>1505.28</v>
      </c>
      <c r="R38" s="4">
        <f>ROUND(D38*F38,2)</f>
        <v>1505.28</v>
      </c>
      <c r="S38" s="10">
        <f>ROUND(D38*F38,2)</f>
        <v>1505.28</v>
      </c>
      <c r="T38" s="10">
        <f>ROUND(D38*F38,2)</f>
        <v>1505.28</v>
      </c>
      <c r="U38" s="10">
        <f>ROUND(D38*F38,2)</f>
        <v>1505.28</v>
      </c>
      <c r="V38" s="10">
        <f>ROUND(D38*F38,2)</f>
        <v>1505.28</v>
      </c>
      <c r="W38" s="10">
        <f>ROUND(D38*F38,2)</f>
        <v>1505.28</v>
      </c>
      <c r="X38" s="10">
        <f>ROUND(D38*F38,2)</f>
        <v>1505.28</v>
      </c>
      <c r="Y38" s="10">
        <f>ROUND(D38*F38,2)</f>
        <v>1505.28</v>
      </c>
      <c r="Z38" s="10">
        <f>ROUND(D38*F38,2)</f>
        <v>1505.28</v>
      </c>
      <c r="AA38" s="10">
        <f>ROUND(D38*F38,2)</f>
        <v>1505.28</v>
      </c>
      <c r="AB38" s="10">
        <f>ROUND(D38*F38,2)</f>
        <v>1505.28</v>
      </c>
      <c r="AC38" s="24"/>
      <c r="AG38" s="124"/>
      <c r="AH38" s="1">
        <f aca="true" t="shared" si="8" ref="AH38:AH49">SUM(G38:AF38)</f>
        <v>33116.15999999999</v>
      </c>
      <c r="AI38" s="1"/>
      <c r="AJ38" s="1"/>
      <c r="AL38">
        <v>21</v>
      </c>
      <c r="AM38" s="1">
        <f t="shared" si="7"/>
        <v>35422.41999999999</v>
      </c>
      <c r="AW38" s="124"/>
      <c r="AX38" s="124"/>
    </row>
    <row r="39" spans="1:50" ht="12.75">
      <c r="A39">
        <v>22</v>
      </c>
      <c r="B39" s="7" t="s">
        <v>46</v>
      </c>
      <c r="C39" s="100" t="s">
        <v>55</v>
      </c>
      <c r="D39" s="10">
        <v>16.08</v>
      </c>
      <c r="E39" s="144"/>
      <c r="F39" s="24">
        <v>56</v>
      </c>
      <c r="G39" s="20">
        <f>ROUND(D39*F39,2)</f>
        <v>900.48</v>
      </c>
      <c r="H39" s="10">
        <f>ROUND(D39*F39,2)</f>
        <v>900.48</v>
      </c>
      <c r="I39" s="10">
        <f>ROUND(D39*F39,2)</f>
        <v>900.48</v>
      </c>
      <c r="J39" s="10">
        <f>ROUND(D39*F39,2)</f>
        <v>900.48</v>
      </c>
      <c r="K39" s="10">
        <f>ROUND(D39*F39,2)</f>
        <v>900.48</v>
      </c>
      <c r="L39" s="10">
        <f>ROUND(D39*F39,2)</f>
        <v>900.48</v>
      </c>
      <c r="M39" s="10">
        <f t="shared" si="6"/>
        <v>900.48</v>
      </c>
      <c r="N39" s="10">
        <f>ROUND(D39*F39,2)</f>
        <v>900.48</v>
      </c>
      <c r="O39" s="10">
        <f>ROUND(D39*F39,2)</f>
        <v>900.48</v>
      </c>
      <c r="P39" s="10">
        <f>ROUND(D39*F39,2)</f>
        <v>900.48</v>
      </c>
      <c r="Q39" s="10">
        <f>ROUND(D39*F39,2)</f>
        <v>900.48</v>
      </c>
      <c r="R39" s="10">
        <f>ROUND(D39*F39,2)</f>
        <v>900.48</v>
      </c>
      <c r="S39" s="10">
        <f>ROUND(D39*F39,2)</f>
        <v>900.48</v>
      </c>
      <c r="T39" s="10">
        <f>ROUND(D39*F39,2)</f>
        <v>900.48</v>
      </c>
      <c r="U39" s="10">
        <f>ROUND(D39*F39,2)</f>
        <v>900.48</v>
      </c>
      <c r="V39" s="10">
        <f>ROUND(D39*F39,2)</f>
        <v>900.48</v>
      </c>
      <c r="W39" s="10">
        <f>ROUND(D39*F39,2)</f>
        <v>900.48</v>
      </c>
      <c r="X39" s="10">
        <f>ROUND(D39*F39,2)</f>
        <v>900.48</v>
      </c>
      <c r="Y39" s="10">
        <f>ROUND(D39*F39,2)</f>
        <v>900.48</v>
      </c>
      <c r="Z39" s="10">
        <f>ROUND(D39*F39,2)</f>
        <v>900.48</v>
      </c>
      <c r="AA39" s="10">
        <f>ROUND(D39*F39,2)</f>
        <v>900.48</v>
      </c>
      <c r="AB39" s="10">
        <f>ROUND(D39*F39,2)</f>
        <v>900.48</v>
      </c>
      <c r="AC39" s="24"/>
      <c r="AG39" s="124"/>
      <c r="AH39" s="1">
        <f t="shared" si="8"/>
        <v>19810.559999999994</v>
      </c>
      <c r="AI39" s="1"/>
      <c r="AJ39" s="1"/>
      <c r="AL39">
        <v>22</v>
      </c>
      <c r="AM39" s="1">
        <f t="shared" si="7"/>
        <v>21190.179999999993</v>
      </c>
      <c r="AW39" s="124"/>
      <c r="AX39" s="124"/>
    </row>
    <row r="40" spans="1:50" ht="12.75">
      <c r="A40">
        <v>23</v>
      </c>
      <c r="B40" s="138" t="s">
        <v>107</v>
      </c>
      <c r="C40" s="137"/>
      <c r="D40" s="35">
        <v>425.9</v>
      </c>
      <c r="E40" s="147">
        <v>133.58</v>
      </c>
      <c r="F40" s="54">
        <v>56</v>
      </c>
      <c r="G40" s="39"/>
      <c r="H40" s="35"/>
      <c r="I40" s="35"/>
      <c r="J40" s="35"/>
      <c r="K40" s="35"/>
      <c r="L40" s="35"/>
      <c r="M40" s="35">
        <f t="shared" si="6"/>
        <v>23850.4</v>
      </c>
      <c r="N40" s="35">
        <f>ROUND(E40*F40,2)</f>
        <v>7480.48</v>
      </c>
      <c r="O40" s="35">
        <f>ROUND(E40*F40,2)</f>
        <v>7480.48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54"/>
      <c r="AG40" s="124"/>
      <c r="AH40" s="1">
        <f t="shared" si="8"/>
        <v>38811.36</v>
      </c>
      <c r="AI40" s="1"/>
      <c r="AJ40" s="1"/>
      <c r="AL40">
        <v>23</v>
      </c>
      <c r="AM40" s="1">
        <f t="shared" si="7"/>
        <v>41514.29</v>
      </c>
      <c r="AO40" s="1">
        <f>AN42-AI51</f>
        <v>2191.9800000000105</v>
      </c>
      <c r="AW40" s="124"/>
      <c r="AX40" s="124"/>
    </row>
    <row r="41" spans="1:50" ht="12.75">
      <c r="A41">
        <v>24</v>
      </c>
      <c r="B41" s="233" t="s">
        <v>165</v>
      </c>
      <c r="C41" s="137"/>
      <c r="D41" s="232">
        <f>'Pla.AuxCaçador2013'!H89</f>
        <v>0.75</v>
      </c>
      <c r="E41" s="147"/>
      <c r="F41" s="54">
        <v>56</v>
      </c>
      <c r="G41" s="39"/>
      <c r="H41" s="35"/>
      <c r="I41" s="35"/>
      <c r="J41" s="35"/>
      <c r="K41" s="35"/>
      <c r="L41" s="35"/>
      <c r="M41" s="10">
        <f t="shared" si="6"/>
        <v>42</v>
      </c>
      <c r="N41" s="10">
        <f>ROUND(D41*F41,2)</f>
        <v>42</v>
      </c>
      <c r="O41" s="10">
        <f>ROUND(D41*F41,2)</f>
        <v>42</v>
      </c>
      <c r="P41" s="10">
        <f>ROUND(D41*F41,2)</f>
        <v>42</v>
      </c>
      <c r="Q41" s="10">
        <f>ROUND(D41*F41,2)</f>
        <v>42</v>
      </c>
      <c r="R41" s="10">
        <f>ROUND(D41*F41,2)</f>
        <v>42</v>
      </c>
      <c r="S41" s="10">
        <f>ROUND(D41*F41,2)</f>
        <v>42</v>
      </c>
      <c r="T41" s="10">
        <f>ROUND(D41*F41,2)</f>
        <v>42</v>
      </c>
      <c r="U41" s="10">
        <f>ROUND(D41*F41,2)</f>
        <v>42</v>
      </c>
      <c r="V41" s="10">
        <f>ROUND(D41*F41,2)</f>
        <v>42</v>
      </c>
      <c r="W41" s="10">
        <f>ROUND(D41*F41,2)</f>
        <v>42</v>
      </c>
      <c r="X41" s="10">
        <f>ROUND(D41*F41,2)</f>
        <v>42</v>
      </c>
      <c r="Y41" s="10">
        <f>ROUND(D41*F41,2)</f>
        <v>42</v>
      </c>
      <c r="Z41" s="10">
        <f>ROUND(D41*F41,2)</f>
        <v>42</v>
      </c>
      <c r="AA41" s="10">
        <f>ROUND(D41*F41,2)</f>
        <v>42</v>
      </c>
      <c r="AB41" s="10">
        <f>ROUND(D41*F41,2)</f>
        <v>42</v>
      </c>
      <c r="AC41" s="54"/>
      <c r="AG41" s="124"/>
      <c r="AH41" s="196">
        <f t="shared" si="8"/>
        <v>672</v>
      </c>
      <c r="AI41" s="1"/>
      <c r="AJ41" s="1"/>
      <c r="AL41">
        <v>24</v>
      </c>
      <c r="AM41" s="1">
        <f t="shared" si="7"/>
        <v>721.81</v>
      </c>
      <c r="AN41" s="1"/>
      <c r="AO41" s="1"/>
      <c r="AW41" s="124"/>
      <c r="AX41" s="124"/>
    </row>
    <row r="42" spans="1:50" ht="12.75">
      <c r="A42">
        <v>25</v>
      </c>
      <c r="B42" s="205" t="s">
        <v>134</v>
      </c>
      <c r="C42" s="137"/>
      <c r="D42" s="206">
        <f>'Pla.AuxCaçador2013'!H78</f>
        <v>32.31</v>
      </c>
      <c r="E42" s="147"/>
      <c r="F42" s="54">
        <v>56</v>
      </c>
      <c r="G42" s="39"/>
      <c r="H42" s="35"/>
      <c r="I42" s="35"/>
      <c r="J42" s="35"/>
      <c r="K42" s="35"/>
      <c r="L42" s="35"/>
      <c r="M42" s="10">
        <f t="shared" si="6"/>
        <v>1809.36</v>
      </c>
      <c r="N42" s="10">
        <f>ROUND(D42*F42,2)</f>
        <v>1809.36</v>
      </c>
      <c r="O42" s="10">
        <f>ROUND(D42*F42,2)</f>
        <v>1809.36</v>
      </c>
      <c r="P42" s="10">
        <f>ROUND(D42*F42,2)</f>
        <v>1809.36</v>
      </c>
      <c r="Q42" s="10">
        <f>ROUND(D42*F42,2)</f>
        <v>1809.36</v>
      </c>
      <c r="R42" s="10">
        <f>ROUND(D42*F42,2)</f>
        <v>1809.36</v>
      </c>
      <c r="S42" s="10">
        <f>ROUND(D42*F42,2)</f>
        <v>1809.36</v>
      </c>
      <c r="T42" s="10">
        <f>ROUND(D42*F42,2)</f>
        <v>1809.36</v>
      </c>
      <c r="U42" s="10">
        <f>ROUND(D42*F42,2)</f>
        <v>1809.36</v>
      </c>
      <c r="V42" s="10">
        <f>ROUND(D42*F42,2)</f>
        <v>1809.36</v>
      </c>
      <c r="W42" s="10">
        <f>ROUND(D42*F42,2)</f>
        <v>1809.36</v>
      </c>
      <c r="X42" s="10">
        <f>ROUND(D42*F42,2)</f>
        <v>1809.36</v>
      </c>
      <c r="Y42" s="10">
        <f>ROUND(D42*F42,2)</f>
        <v>1809.36</v>
      </c>
      <c r="Z42" s="10">
        <f>ROUND(D42*F42,2)</f>
        <v>1809.36</v>
      </c>
      <c r="AA42" s="10">
        <f>ROUND(D42*F42,2)</f>
        <v>1809.36</v>
      </c>
      <c r="AB42" s="10">
        <f>ROUND(D42*F42,2)</f>
        <v>1809.36</v>
      </c>
      <c r="AC42" s="54"/>
      <c r="AG42" s="124"/>
      <c r="AH42" s="1">
        <f t="shared" si="8"/>
        <v>28949.760000000006</v>
      </c>
      <c r="AI42" s="1"/>
      <c r="AJ42" s="1"/>
      <c r="AL42">
        <v>25</v>
      </c>
      <c r="AM42" s="1">
        <f t="shared" si="7"/>
        <v>31091.930000000008</v>
      </c>
      <c r="AN42" s="1">
        <f>SUM(AM37:AM42)</f>
        <v>192806.83000000002</v>
      </c>
      <c r="AO42" s="1"/>
      <c r="AP42" s="1">
        <f>AN42</f>
        <v>192806.83000000002</v>
      </c>
      <c r="AW42" s="124"/>
      <c r="AX42" s="124"/>
    </row>
    <row r="43" spans="2:50" ht="12.75">
      <c r="B43" s="45"/>
      <c r="C43" s="42"/>
      <c r="D43" s="35"/>
      <c r="E43" s="147"/>
      <c r="F43" s="54"/>
      <c r="G43" s="3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54"/>
      <c r="AG43" s="124"/>
      <c r="AH43" s="1"/>
      <c r="AI43" s="1"/>
      <c r="AJ43" s="1"/>
      <c r="AW43" s="124"/>
      <c r="AX43" s="124"/>
    </row>
    <row r="44" spans="1:50" ht="12.75">
      <c r="A44">
        <v>20</v>
      </c>
      <c r="B44" s="7" t="s">
        <v>44</v>
      </c>
      <c r="C44" s="19">
        <v>3</v>
      </c>
      <c r="D44" s="10">
        <v>87.46</v>
      </c>
      <c r="E44" s="144"/>
      <c r="F44" s="24">
        <v>3.9</v>
      </c>
      <c r="G44" s="116"/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0">
        <f aca="true" t="shared" si="9" ref="M44:M49">ROUND(D44*F44,2)</f>
        <v>341.09</v>
      </c>
      <c r="N44" s="10">
        <f>ROUND(D44*F44,2)</f>
        <v>341.09</v>
      </c>
      <c r="O44" s="10">
        <f>ROUND(D44*F44,2)</f>
        <v>341.09</v>
      </c>
      <c r="P44" s="10">
        <f>ROUND(D44*F44,2)</f>
        <v>341.09</v>
      </c>
      <c r="Q44" s="10">
        <f>ROUND(D44*F44,2)</f>
        <v>341.09</v>
      </c>
      <c r="R44" s="10">
        <f>ROUND(D44*F44,2)</f>
        <v>341.09</v>
      </c>
      <c r="S44" s="117">
        <f>ROUND(D44*F44,2)</f>
        <v>341.09</v>
      </c>
      <c r="T44" s="117">
        <f>ROUND(D44*F44,2)</f>
        <v>341.09</v>
      </c>
      <c r="U44" s="117">
        <f>ROUND(D44*F44,2)</f>
        <v>341.09</v>
      </c>
      <c r="V44" s="117">
        <f>ROUND(D44*F44,2)</f>
        <v>341.09</v>
      </c>
      <c r="W44" s="117">
        <f>ROUND(D44*F44,2)</f>
        <v>341.09</v>
      </c>
      <c r="X44" s="117">
        <f>ROUND(D44*F44,2)</f>
        <v>341.09</v>
      </c>
      <c r="Y44" s="10"/>
      <c r="Z44" s="10"/>
      <c r="AA44" s="10"/>
      <c r="AB44" s="10"/>
      <c r="AC44" s="24"/>
      <c r="AG44" s="124"/>
      <c r="AH44" s="1">
        <f t="shared" si="8"/>
        <v>4093.0800000000004</v>
      </c>
      <c r="AI44" s="1"/>
      <c r="AJ44" s="1"/>
      <c r="AW44" s="124"/>
      <c r="AX44" s="124"/>
    </row>
    <row r="45" spans="1:50" ht="12.75">
      <c r="A45">
        <v>21</v>
      </c>
      <c r="B45" s="7" t="s">
        <v>45</v>
      </c>
      <c r="C45" s="19">
        <v>3</v>
      </c>
      <c r="D45" s="10">
        <v>26.88</v>
      </c>
      <c r="E45" s="144"/>
      <c r="F45" s="24">
        <v>3.9</v>
      </c>
      <c r="G45" s="20"/>
      <c r="H45" s="10">
        <f>ROUND(D45*F45,2)</f>
        <v>104.83</v>
      </c>
      <c r="I45" s="10">
        <f>ROUND(D45*F45,2)</f>
        <v>104.83</v>
      </c>
      <c r="J45" s="10">
        <f>ROUND(D45*F45,2)</f>
        <v>104.83</v>
      </c>
      <c r="K45" s="10">
        <f>ROUND(D45*F45,2)</f>
        <v>104.83</v>
      </c>
      <c r="L45" s="10">
        <f>ROUND(D45*F45,2)</f>
        <v>104.83</v>
      </c>
      <c r="M45" s="10">
        <f t="shared" si="9"/>
        <v>104.83</v>
      </c>
      <c r="N45" s="10">
        <f>ROUND(D45*F45,2)</f>
        <v>104.83</v>
      </c>
      <c r="O45" s="10">
        <f>ROUND(D45*F45,2)</f>
        <v>104.83</v>
      </c>
      <c r="P45" s="10">
        <f>ROUND(D45*F45,2)</f>
        <v>104.83</v>
      </c>
      <c r="Q45" s="10">
        <f>ROUND(D45*F45,2)</f>
        <v>104.83</v>
      </c>
      <c r="R45" s="10">
        <f>ROUND(D45*F45,2)</f>
        <v>104.83</v>
      </c>
      <c r="S45" s="10">
        <f>ROUND(D45*F45,2)</f>
        <v>104.83</v>
      </c>
      <c r="T45" s="10">
        <f>ROUND(D45*F45,2)</f>
        <v>104.83</v>
      </c>
      <c r="U45" s="10">
        <f>ROUND(D45*F45,2)</f>
        <v>104.83</v>
      </c>
      <c r="V45" s="10">
        <f>ROUND(D45*F45,2)</f>
        <v>104.83</v>
      </c>
      <c r="W45" s="10">
        <f>ROUND(D45*F45,2)</f>
        <v>104.83</v>
      </c>
      <c r="X45" s="10">
        <f>ROUND(D45*F45,2)</f>
        <v>104.83</v>
      </c>
      <c r="Y45" s="10">
        <f>ROUND(D45*F45,2)</f>
        <v>104.83</v>
      </c>
      <c r="Z45" s="10">
        <f>ROUND(D45*F45,2)</f>
        <v>104.83</v>
      </c>
      <c r="AA45" s="10">
        <f>ROUND(D45*F45,2)</f>
        <v>104.83</v>
      </c>
      <c r="AB45" s="10">
        <f>ROUND(D45*F45,2)</f>
        <v>104.83</v>
      </c>
      <c r="AC45" s="24">
        <f>ROUND(D45*F45,2)</f>
        <v>104.83</v>
      </c>
      <c r="AG45" s="124"/>
      <c r="AH45" s="1">
        <f t="shared" si="8"/>
        <v>2306.2599999999993</v>
      </c>
      <c r="AI45" s="1"/>
      <c r="AJ45" s="1"/>
      <c r="AW45" s="124"/>
      <c r="AX45" s="124"/>
    </row>
    <row r="46" spans="1:50" ht="12.75">
      <c r="A46">
        <v>22</v>
      </c>
      <c r="B46" s="7" t="s">
        <v>46</v>
      </c>
      <c r="C46" s="19">
        <v>3</v>
      </c>
      <c r="D46" s="10">
        <v>16.08</v>
      </c>
      <c r="E46" s="144"/>
      <c r="F46" s="24">
        <v>3.9</v>
      </c>
      <c r="G46" s="118"/>
      <c r="H46" s="10">
        <f>ROUND(D46*F46,2)</f>
        <v>62.71</v>
      </c>
      <c r="I46" s="10">
        <f>ROUND(D46*F46,2)</f>
        <v>62.71</v>
      </c>
      <c r="J46" s="10">
        <f>ROUND(D46*F46,2)</f>
        <v>62.71</v>
      </c>
      <c r="K46" s="10">
        <f>ROUND(D46*F46,2)</f>
        <v>62.71</v>
      </c>
      <c r="L46" s="10">
        <f>ROUND(D46*F46,2)</f>
        <v>62.71</v>
      </c>
      <c r="M46" s="10">
        <f t="shared" si="9"/>
        <v>62.71</v>
      </c>
      <c r="N46" s="10">
        <f>ROUND(D46*F46,2)</f>
        <v>62.71</v>
      </c>
      <c r="O46" s="10">
        <f>ROUND(D46*F46,2)</f>
        <v>62.71</v>
      </c>
      <c r="P46" s="10">
        <f>ROUND(D46*F46,2)</f>
        <v>62.71</v>
      </c>
      <c r="Q46" s="10">
        <f>ROUND(D46*F46,2)</f>
        <v>62.71</v>
      </c>
      <c r="R46" s="10">
        <f>ROUND(D46*F46,2)</f>
        <v>62.71</v>
      </c>
      <c r="S46" s="10">
        <f>ROUND(D46*F46,2)</f>
        <v>62.71</v>
      </c>
      <c r="T46" s="10">
        <f>ROUND(D46*F46,2)</f>
        <v>62.71</v>
      </c>
      <c r="U46" s="10">
        <f>ROUND(D46*F46,2)</f>
        <v>62.71</v>
      </c>
      <c r="V46" s="10">
        <f>ROUND(D46*F46,2)</f>
        <v>62.71</v>
      </c>
      <c r="W46" s="10">
        <f>ROUND(D46*F46,2)</f>
        <v>62.71</v>
      </c>
      <c r="X46" s="10">
        <f>ROUND(D46*F46,2)</f>
        <v>62.71</v>
      </c>
      <c r="Y46" s="10">
        <f>ROUND(D46*F46,2)</f>
        <v>62.71</v>
      </c>
      <c r="Z46" s="10">
        <f>ROUND(D46*F46,2)</f>
        <v>62.71</v>
      </c>
      <c r="AA46" s="10">
        <f>ROUND(D46*F46,2)</f>
        <v>62.71</v>
      </c>
      <c r="AB46" s="10">
        <f>ROUND(D46*F46,2)</f>
        <v>62.71</v>
      </c>
      <c r="AC46" s="24">
        <f>ROUND(D46*F46,2)</f>
        <v>62.71</v>
      </c>
      <c r="AG46" s="124"/>
      <c r="AH46" s="1">
        <f t="shared" si="8"/>
        <v>1379.6200000000003</v>
      </c>
      <c r="AI46" s="1"/>
      <c r="AJ46" s="1"/>
      <c r="AW46" s="124"/>
      <c r="AX46" s="124"/>
    </row>
    <row r="47" spans="1:50" ht="12.75">
      <c r="A47">
        <v>23</v>
      </c>
      <c r="B47" s="138" t="s">
        <v>107</v>
      </c>
      <c r="C47" s="137"/>
      <c r="D47" s="35">
        <v>425.9</v>
      </c>
      <c r="E47" s="147">
        <v>133.58</v>
      </c>
      <c r="F47" s="24">
        <v>3.9</v>
      </c>
      <c r="G47" s="20"/>
      <c r="H47" s="10"/>
      <c r="I47" s="10"/>
      <c r="J47" s="10"/>
      <c r="K47" s="10"/>
      <c r="L47" s="10"/>
      <c r="M47" s="35">
        <f t="shared" si="9"/>
        <v>1661.01</v>
      </c>
      <c r="N47" s="35">
        <f>ROUND(E47*F47,2)</f>
        <v>520.96</v>
      </c>
      <c r="O47" s="35">
        <f>ROUND(E47*F47,2)</f>
        <v>520.96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4"/>
      <c r="AG47" s="124"/>
      <c r="AH47" s="1">
        <f t="shared" si="8"/>
        <v>2702.9300000000003</v>
      </c>
      <c r="AI47" s="1"/>
      <c r="AJ47" s="1"/>
      <c r="AW47" s="124"/>
      <c r="AX47" s="124"/>
    </row>
    <row r="48" spans="1:50" ht="12.75">
      <c r="A48">
        <v>24</v>
      </c>
      <c r="B48" s="233" t="s">
        <v>165</v>
      </c>
      <c r="C48" s="137"/>
      <c r="D48" s="232">
        <f>D41</f>
        <v>0.75</v>
      </c>
      <c r="E48" s="147"/>
      <c r="F48" s="24">
        <v>3.9</v>
      </c>
      <c r="G48" s="20"/>
      <c r="H48" s="10"/>
      <c r="I48" s="10"/>
      <c r="J48" s="10"/>
      <c r="K48" s="10"/>
      <c r="L48" s="10"/>
      <c r="M48" s="10">
        <f t="shared" si="9"/>
        <v>2.93</v>
      </c>
      <c r="N48" s="10">
        <f>ROUND(D48*F48,2)</f>
        <v>2.93</v>
      </c>
      <c r="O48" s="10">
        <f>ROUND(D48*F48,2)</f>
        <v>2.93</v>
      </c>
      <c r="P48" s="10">
        <f>ROUND(D48*F48,2)</f>
        <v>2.93</v>
      </c>
      <c r="Q48" s="10">
        <f>ROUND(D48*F48,2)</f>
        <v>2.93</v>
      </c>
      <c r="R48" s="10">
        <f>ROUND(D48*F48,2)</f>
        <v>2.93</v>
      </c>
      <c r="S48" s="10">
        <f>ROUND(D48*F48,2)</f>
        <v>2.93</v>
      </c>
      <c r="T48" s="10">
        <f>ROUND(D48*F48,2)</f>
        <v>2.93</v>
      </c>
      <c r="U48" s="10">
        <f>ROUND(D48*F48,2)</f>
        <v>2.93</v>
      </c>
      <c r="V48" s="10">
        <f>ROUND(D48*F48,2)</f>
        <v>2.93</v>
      </c>
      <c r="W48" s="10">
        <f>ROUND(D48*F48,2)</f>
        <v>2.93</v>
      </c>
      <c r="X48" s="10">
        <f>ROUND(D48*F48,2)</f>
        <v>2.93</v>
      </c>
      <c r="Y48" s="10">
        <f>ROUND(D48*F48,2)</f>
        <v>2.93</v>
      </c>
      <c r="Z48" s="10">
        <f>ROUND(D48*F48,2)</f>
        <v>2.93</v>
      </c>
      <c r="AA48" s="10">
        <f>ROUND(D48*F48,2)</f>
        <v>2.93</v>
      </c>
      <c r="AB48" s="10">
        <f>ROUND(D48*F48,2)</f>
        <v>2.93</v>
      </c>
      <c r="AC48" s="24">
        <f>ROUND(D48*F48,2)</f>
        <v>2.93</v>
      </c>
      <c r="AG48" s="124"/>
      <c r="AH48" s="196">
        <f t="shared" si="8"/>
        <v>49.81</v>
      </c>
      <c r="AI48" s="1"/>
      <c r="AJ48" s="1"/>
      <c r="AW48" s="124"/>
      <c r="AX48" s="124"/>
    </row>
    <row r="49" spans="1:50" ht="12.75">
      <c r="A49">
        <v>25</v>
      </c>
      <c r="B49" s="205" t="s">
        <v>134</v>
      </c>
      <c r="C49" s="19"/>
      <c r="D49" s="206">
        <f>D42</f>
        <v>32.31</v>
      </c>
      <c r="E49" s="147"/>
      <c r="F49" s="24">
        <v>3.9</v>
      </c>
      <c r="G49" s="20"/>
      <c r="H49" s="10"/>
      <c r="I49" s="10"/>
      <c r="J49" s="10"/>
      <c r="K49" s="10"/>
      <c r="L49" s="10"/>
      <c r="M49" s="10">
        <f t="shared" si="9"/>
        <v>126.01</v>
      </c>
      <c r="N49" s="10">
        <f>ROUND(D49*F49,2)</f>
        <v>126.01</v>
      </c>
      <c r="O49" s="10">
        <f>ROUND(D49*F49,2)</f>
        <v>126.01</v>
      </c>
      <c r="P49" s="10">
        <f>ROUND(D49*F49,2)</f>
        <v>126.01</v>
      </c>
      <c r="Q49" s="10">
        <f>ROUND(D49*F49,2)</f>
        <v>126.01</v>
      </c>
      <c r="R49" s="10">
        <f>ROUND(D49*F49,2)</f>
        <v>126.01</v>
      </c>
      <c r="S49" s="10">
        <f>ROUND(D49*F49,2)</f>
        <v>126.01</v>
      </c>
      <c r="T49" s="10">
        <f>ROUND(D49*F49,2)</f>
        <v>126.01</v>
      </c>
      <c r="U49" s="10">
        <f>ROUND(D49*F49,2)</f>
        <v>126.01</v>
      </c>
      <c r="V49" s="10">
        <f>ROUND(D49*F49,2)</f>
        <v>126.01</v>
      </c>
      <c r="W49" s="10">
        <f>ROUND(D49*F49,2)</f>
        <v>126.01</v>
      </c>
      <c r="X49" s="10">
        <f>ROUND(D49*F49,2)</f>
        <v>126.01</v>
      </c>
      <c r="Y49" s="10">
        <f>ROUND(D49*F49,2)</f>
        <v>126.01</v>
      </c>
      <c r="Z49" s="10">
        <f>ROUND(D49*F49,2)</f>
        <v>126.01</v>
      </c>
      <c r="AA49" s="10">
        <f>ROUND(D49*F49,2)</f>
        <v>126.01</v>
      </c>
      <c r="AB49" s="10">
        <f>ROUND(D49*F49,2)</f>
        <v>126.01</v>
      </c>
      <c r="AC49" s="24">
        <f>ROUND(D49*F49,2)</f>
        <v>126.01</v>
      </c>
      <c r="AG49" s="124"/>
      <c r="AH49" s="1">
        <f t="shared" si="8"/>
        <v>2142.17</v>
      </c>
      <c r="AI49" s="1"/>
      <c r="AJ49" s="1"/>
      <c r="AW49" s="124"/>
      <c r="AX49" s="124"/>
    </row>
    <row r="50" spans="2:50" ht="12.75">
      <c r="B50" s="45"/>
      <c r="C50" s="42"/>
      <c r="D50" s="35"/>
      <c r="E50" s="147"/>
      <c r="F50" s="54"/>
      <c r="G50" s="3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147"/>
      <c r="AG50" s="124"/>
      <c r="AH50" s="1"/>
      <c r="AI50" s="1"/>
      <c r="AJ50" s="1"/>
      <c r="AW50" s="124"/>
      <c r="AX50" s="124"/>
    </row>
    <row r="51" spans="2:50" ht="13.5" thickBot="1">
      <c r="B51" s="15" t="s">
        <v>48</v>
      </c>
      <c r="C51" s="37"/>
      <c r="D51" s="16"/>
      <c r="E51" s="146"/>
      <c r="F51" s="73">
        <f>F37+F44</f>
        <v>59.9</v>
      </c>
      <c r="G51" s="77">
        <f aca="true" t="shared" si="10" ref="G51:N51">SUM(G37:G49)</f>
        <v>2405.76</v>
      </c>
      <c r="H51" s="77">
        <f t="shared" si="10"/>
        <v>2573.3</v>
      </c>
      <c r="I51" s="77">
        <f t="shared" si="10"/>
        <v>2573.3</v>
      </c>
      <c r="J51" s="77">
        <f t="shared" si="10"/>
        <v>2573.3</v>
      </c>
      <c r="K51" s="77">
        <f t="shared" si="10"/>
        <v>2573.3</v>
      </c>
      <c r="L51" s="77">
        <f t="shared" si="10"/>
        <v>2573.3</v>
      </c>
      <c r="M51" s="77">
        <f t="shared" si="10"/>
        <v>35303.86</v>
      </c>
      <c r="N51" s="77">
        <f t="shared" si="10"/>
        <v>17793.89</v>
      </c>
      <c r="O51" s="77">
        <f aca="true" t="shared" si="11" ref="O51:AC51">SUM(O37:O49)</f>
        <v>17793.89</v>
      </c>
      <c r="P51" s="77">
        <f t="shared" si="11"/>
        <v>9792.45</v>
      </c>
      <c r="Q51" s="77">
        <f t="shared" si="11"/>
        <v>9792.45</v>
      </c>
      <c r="R51" s="77">
        <f t="shared" si="11"/>
        <v>9792.45</v>
      </c>
      <c r="S51" s="77">
        <f t="shared" si="11"/>
        <v>9792.45</v>
      </c>
      <c r="T51" s="77">
        <f t="shared" si="11"/>
        <v>9792.45</v>
      </c>
      <c r="U51" s="77">
        <f t="shared" si="11"/>
        <v>9792.45</v>
      </c>
      <c r="V51" s="77">
        <f t="shared" si="11"/>
        <v>9792.45</v>
      </c>
      <c r="W51" s="77">
        <f t="shared" si="11"/>
        <v>9792.45</v>
      </c>
      <c r="X51" s="77">
        <f t="shared" si="11"/>
        <v>9792.45</v>
      </c>
      <c r="Y51" s="77">
        <f t="shared" si="11"/>
        <v>4553.6</v>
      </c>
      <c r="Z51" s="77">
        <f t="shared" si="11"/>
        <v>4553.6</v>
      </c>
      <c r="AA51" s="77">
        <f t="shared" si="11"/>
        <v>4553.6</v>
      </c>
      <c r="AB51" s="77">
        <f t="shared" si="11"/>
        <v>4553.6</v>
      </c>
      <c r="AC51" s="77">
        <f t="shared" si="11"/>
        <v>296.48</v>
      </c>
      <c r="AG51" s="124"/>
      <c r="AH51" s="1"/>
      <c r="AI51" s="1">
        <f>SUM(AH37:AH47)</f>
        <v>190614.85</v>
      </c>
      <c r="AJ51" s="1"/>
      <c r="AW51" s="124"/>
      <c r="AX51" s="124"/>
    </row>
    <row r="52" spans="33:50" ht="14.25" thickBot="1" thickTop="1">
      <c r="AG52" s="124"/>
      <c r="AH52" s="1"/>
      <c r="AI52" s="1"/>
      <c r="AJ52" s="1"/>
      <c r="AW52" s="124"/>
      <c r="AX52" s="124"/>
    </row>
    <row r="53" spans="2:50" ht="14.25" thickBot="1" thickTop="1">
      <c r="B53" s="64" t="s">
        <v>49</v>
      </c>
      <c r="C53" s="99"/>
      <c r="D53" s="71"/>
      <c r="E53" s="148"/>
      <c r="F53" s="86">
        <v>59.9</v>
      </c>
      <c r="G53" s="90">
        <f aca="true" t="shared" si="12" ref="G53:AC53">G35+G51</f>
        <v>173765.76</v>
      </c>
      <c r="H53" s="74">
        <f t="shared" si="12"/>
        <v>73867.3</v>
      </c>
      <c r="I53" s="74">
        <f t="shared" si="12"/>
        <v>36387.3</v>
      </c>
      <c r="J53" s="74">
        <f t="shared" si="12"/>
        <v>34320.3</v>
      </c>
      <c r="K53" s="74">
        <f t="shared" si="12"/>
        <v>4640.3</v>
      </c>
      <c r="L53" s="74">
        <f t="shared" si="12"/>
        <v>2573.3</v>
      </c>
      <c r="M53" s="74">
        <f t="shared" si="12"/>
        <v>99995.86</v>
      </c>
      <c r="N53" s="74">
        <f t="shared" si="12"/>
        <v>17793.89</v>
      </c>
      <c r="O53" s="74">
        <f t="shared" si="12"/>
        <v>17793.89</v>
      </c>
      <c r="P53" s="74">
        <f t="shared" si="12"/>
        <v>9792.45</v>
      </c>
      <c r="Q53" s="74">
        <f t="shared" si="12"/>
        <v>9792.45</v>
      </c>
      <c r="R53" s="74">
        <f t="shared" si="12"/>
        <v>9792.45</v>
      </c>
      <c r="S53" s="74">
        <f t="shared" si="12"/>
        <v>9792.45</v>
      </c>
      <c r="T53" s="74">
        <f t="shared" si="12"/>
        <v>9792.45</v>
      </c>
      <c r="U53" s="74">
        <f t="shared" si="12"/>
        <v>9792.45</v>
      </c>
      <c r="V53" s="74">
        <f t="shared" si="12"/>
        <v>9792.45</v>
      </c>
      <c r="W53" s="74">
        <f t="shared" si="12"/>
        <v>9792.45</v>
      </c>
      <c r="X53" s="74">
        <f t="shared" si="12"/>
        <v>9792.45</v>
      </c>
      <c r="Y53" s="74">
        <f t="shared" si="12"/>
        <v>4553.6</v>
      </c>
      <c r="Z53" s="74">
        <f t="shared" si="12"/>
        <v>4553.6</v>
      </c>
      <c r="AA53" s="74">
        <f t="shared" si="12"/>
        <v>4553.6</v>
      </c>
      <c r="AB53" s="74">
        <f>AB35+AB51</f>
        <v>4553.6</v>
      </c>
      <c r="AC53" s="78">
        <f t="shared" si="12"/>
        <v>296.48</v>
      </c>
      <c r="AG53" s="125">
        <f>SUM(G53:AC53)</f>
        <v>567780.8299999998</v>
      </c>
      <c r="AH53" s="1"/>
      <c r="AI53" s="1"/>
      <c r="AJ53" s="1">
        <f>SUM(AI35:AI51)</f>
        <v>565588.85</v>
      </c>
      <c r="AK53" s="1">
        <f>AG53-AJ53</f>
        <v>2191.979999999865</v>
      </c>
      <c r="AW53" s="125">
        <f>SUM(G53:AF53)</f>
        <v>567780.8299999998</v>
      </c>
      <c r="AX53" s="124"/>
    </row>
    <row r="54" spans="2:50" ht="13.5" thickTop="1">
      <c r="B54" s="207" t="s">
        <v>133</v>
      </c>
      <c r="C54" s="3"/>
      <c r="D54" s="3"/>
      <c r="E54" s="3"/>
      <c r="F54" s="3"/>
      <c r="G54" s="48">
        <f aca="true" t="shared" si="13" ref="G54:L54">G42+G49</f>
        <v>0</v>
      </c>
      <c r="H54" s="48">
        <f t="shared" si="13"/>
        <v>0</v>
      </c>
      <c r="I54" s="48">
        <f t="shared" si="13"/>
        <v>0</v>
      </c>
      <c r="J54" s="48">
        <f t="shared" si="13"/>
        <v>0</v>
      </c>
      <c r="K54" s="48">
        <f t="shared" si="13"/>
        <v>0</v>
      </c>
      <c r="L54" s="48">
        <f t="shared" si="13"/>
        <v>0</v>
      </c>
      <c r="M54" s="48">
        <f>M42+M49</f>
        <v>1935.37</v>
      </c>
      <c r="N54" s="48">
        <f aca="true" t="shared" si="14" ref="N54:AC54">N42+N49</f>
        <v>1935.37</v>
      </c>
      <c r="O54" s="48">
        <f t="shared" si="14"/>
        <v>1935.37</v>
      </c>
      <c r="P54" s="48">
        <f t="shared" si="14"/>
        <v>1935.37</v>
      </c>
      <c r="Q54" s="48">
        <f t="shared" si="14"/>
        <v>1935.37</v>
      </c>
      <c r="R54" s="48">
        <f t="shared" si="14"/>
        <v>1935.37</v>
      </c>
      <c r="S54" s="48">
        <f t="shared" si="14"/>
        <v>1935.37</v>
      </c>
      <c r="T54" s="48">
        <f t="shared" si="14"/>
        <v>1935.37</v>
      </c>
      <c r="U54" s="48">
        <f t="shared" si="14"/>
        <v>1935.37</v>
      </c>
      <c r="V54" s="48">
        <f t="shared" si="14"/>
        <v>1935.37</v>
      </c>
      <c r="W54" s="48">
        <f t="shared" si="14"/>
        <v>1935.37</v>
      </c>
      <c r="X54" s="48">
        <f t="shared" si="14"/>
        <v>1935.37</v>
      </c>
      <c r="Y54" s="48">
        <f t="shared" si="14"/>
        <v>1935.37</v>
      </c>
      <c r="Z54" s="48">
        <f t="shared" si="14"/>
        <v>1935.37</v>
      </c>
      <c r="AA54" s="48">
        <f t="shared" si="14"/>
        <v>1935.37</v>
      </c>
      <c r="AB54" s="48">
        <f t="shared" si="14"/>
        <v>1935.37</v>
      </c>
      <c r="AC54" s="40">
        <f t="shared" si="14"/>
        <v>126.01</v>
      </c>
      <c r="AG54" s="124"/>
      <c r="AH54" s="1"/>
      <c r="AI54" s="1"/>
      <c r="AJ54" s="1"/>
      <c r="AW54" s="124"/>
      <c r="AX54" s="125">
        <f>SUM(G54:AF54)</f>
        <v>31091.929999999986</v>
      </c>
    </row>
    <row r="55" spans="2:52" ht="13.5" thickBot="1">
      <c r="B55" s="166" t="s">
        <v>132</v>
      </c>
      <c r="C55" s="16"/>
      <c r="D55" s="16"/>
      <c r="E55" s="16"/>
      <c r="F55" s="16"/>
      <c r="G55" s="72">
        <f aca="true" t="shared" si="15" ref="G55:L55">G53-G54</f>
        <v>173765.76</v>
      </c>
      <c r="H55" s="72">
        <f t="shared" si="15"/>
        <v>73867.3</v>
      </c>
      <c r="I55" s="72">
        <f t="shared" si="15"/>
        <v>36387.3</v>
      </c>
      <c r="J55" s="72">
        <f t="shared" si="15"/>
        <v>34320.3</v>
      </c>
      <c r="K55" s="72">
        <f t="shared" si="15"/>
        <v>4640.3</v>
      </c>
      <c r="L55" s="72">
        <f t="shared" si="15"/>
        <v>2573.3</v>
      </c>
      <c r="M55" s="72">
        <f>M53-M54</f>
        <v>98060.49</v>
      </c>
      <c r="N55" s="72">
        <f aca="true" t="shared" si="16" ref="N55:AC55">N53-N54</f>
        <v>15858.52</v>
      </c>
      <c r="O55" s="72">
        <f t="shared" si="16"/>
        <v>15858.52</v>
      </c>
      <c r="P55" s="72">
        <f t="shared" si="16"/>
        <v>7857.080000000001</v>
      </c>
      <c r="Q55" s="72">
        <f t="shared" si="16"/>
        <v>7857.080000000001</v>
      </c>
      <c r="R55" s="72">
        <f t="shared" si="16"/>
        <v>7857.080000000001</v>
      </c>
      <c r="S55" s="72">
        <f t="shared" si="16"/>
        <v>7857.080000000001</v>
      </c>
      <c r="T55" s="72">
        <f t="shared" si="16"/>
        <v>7857.080000000001</v>
      </c>
      <c r="U55" s="72">
        <f t="shared" si="16"/>
        <v>7857.080000000001</v>
      </c>
      <c r="V55" s="72">
        <f t="shared" si="16"/>
        <v>7857.080000000001</v>
      </c>
      <c r="W55" s="72">
        <f t="shared" si="16"/>
        <v>7857.080000000001</v>
      </c>
      <c r="X55" s="72">
        <f t="shared" si="16"/>
        <v>7857.080000000001</v>
      </c>
      <c r="Y55" s="72">
        <f t="shared" si="16"/>
        <v>2618.2300000000005</v>
      </c>
      <c r="Z55" s="72">
        <f t="shared" si="16"/>
        <v>2618.2300000000005</v>
      </c>
      <c r="AA55" s="72">
        <f t="shared" si="16"/>
        <v>2618.2300000000005</v>
      </c>
      <c r="AB55" s="72">
        <f t="shared" si="16"/>
        <v>2618.2300000000005</v>
      </c>
      <c r="AC55" s="73">
        <f t="shared" si="16"/>
        <v>170.47000000000003</v>
      </c>
      <c r="AG55" s="124"/>
      <c r="AH55" s="1"/>
      <c r="AI55" s="1"/>
      <c r="AJ55" s="1"/>
      <c r="AW55" s="124"/>
      <c r="AX55" s="124"/>
      <c r="AY55" s="1">
        <f>SUM(G55:AF55)</f>
        <v>536688.9</v>
      </c>
      <c r="AZ55" s="1" t="e">
        <f>AY55-#REF!</f>
        <v>#REF!</v>
      </c>
    </row>
    <row r="56" spans="2:50" ht="13.5" thickTop="1">
      <c r="B56" s="208"/>
      <c r="C56" s="32"/>
      <c r="D56" s="32"/>
      <c r="E56" s="32"/>
      <c r="F56" s="32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G56" s="124"/>
      <c r="AH56" s="1"/>
      <c r="AI56" s="1"/>
      <c r="AJ56" s="1"/>
      <c r="AW56" s="124"/>
      <c r="AX56" s="124"/>
    </row>
    <row r="57" spans="33:50" ht="13.5" thickBot="1">
      <c r="AG57" s="124"/>
      <c r="AH57" s="1"/>
      <c r="AI57" s="1"/>
      <c r="AJ57" s="1"/>
      <c r="AW57" s="124"/>
      <c r="AX57" s="124"/>
    </row>
    <row r="58" spans="2:50" ht="13.5" thickTop="1">
      <c r="B58" s="98" t="s">
        <v>50</v>
      </c>
      <c r="C58" s="98"/>
      <c r="D58" s="2"/>
      <c r="E58" s="139"/>
      <c r="F58" s="6"/>
      <c r="G58" s="18"/>
      <c r="H58" s="3"/>
      <c r="I58" s="3"/>
      <c r="J58" s="3"/>
      <c r="K58" s="3"/>
      <c r="L58" s="3"/>
      <c r="M58" s="3"/>
      <c r="N58" s="3"/>
      <c r="O58" s="3"/>
      <c r="P58" s="3"/>
      <c r="Q58" s="3" t="s">
        <v>10</v>
      </c>
      <c r="R58" s="3"/>
      <c r="S58" s="3"/>
      <c r="T58" s="3"/>
      <c r="U58" s="3"/>
      <c r="V58" s="3" t="s">
        <v>11</v>
      </c>
      <c r="W58" s="3"/>
      <c r="X58" s="3"/>
      <c r="Y58" s="3"/>
      <c r="Z58" s="3"/>
      <c r="AA58" s="3" t="s">
        <v>47</v>
      </c>
      <c r="AB58" s="3"/>
      <c r="AC58" s="6"/>
      <c r="AG58" s="124"/>
      <c r="AH58" s="1"/>
      <c r="AI58" s="1"/>
      <c r="AJ58" s="1"/>
      <c r="AW58" s="124"/>
      <c r="AX58" s="124"/>
    </row>
    <row r="59" spans="4:50" ht="13.5" thickBot="1">
      <c r="D59" s="7"/>
      <c r="E59" s="140"/>
      <c r="F59" s="23" t="s">
        <v>3</v>
      </c>
      <c r="G59" s="19">
        <v>1</v>
      </c>
      <c r="H59" s="8">
        <v>2</v>
      </c>
      <c r="I59" s="8">
        <v>3</v>
      </c>
      <c r="J59" s="8">
        <v>4</v>
      </c>
      <c r="K59" s="8">
        <v>5</v>
      </c>
      <c r="L59" s="8">
        <v>6</v>
      </c>
      <c r="M59" s="8">
        <v>7</v>
      </c>
      <c r="N59" s="8">
        <v>8</v>
      </c>
      <c r="O59" s="8">
        <v>9</v>
      </c>
      <c r="P59" s="8">
        <v>10</v>
      </c>
      <c r="Q59" s="8">
        <v>11</v>
      </c>
      <c r="R59" s="8">
        <v>12</v>
      </c>
      <c r="S59" s="8">
        <v>13</v>
      </c>
      <c r="T59" s="8">
        <v>14</v>
      </c>
      <c r="U59" s="8">
        <v>15</v>
      </c>
      <c r="V59" s="8">
        <v>16</v>
      </c>
      <c r="W59" s="8">
        <v>17</v>
      </c>
      <c r="X59" s="8">
        <v>18</v>
      </c>
      <c r="Y59" s="8">
        <v>19</v>
      </c>
      <c r="Z59" s="8">
        <v>20</v>
      </c>
      <c r="AA59" s="8">
        <v>21</v>
      </c>
      <c r="AB59" s="122">
        <v>22</v>
      </c>
      <c r="AC59" s="23"/>
      <c r="AG59" s="124"/>
      <c r="AH59" s="1"/>
      <c r="AI59" s="1"/>
      <c r="AJ59" s="1"/>
      <c r="AW59" s="124"/>
      <c r="AX59" s="124"/>
    </row>
    <row r="60" spans="2:50" ht="14.25" thickBot="1" thickTop="1">
      <c r="B60" s="53"/>
      <c r="C60" s="63"/>
      <c r="D60" s="15" t="s">
        <v>3</v>
      </c>
      <c r="E60" s="142"/>
      <c r="F60" s="31" t="s">
        <v>25</v>
      </c>
      <c r="G60" s="37">
        <v>2013</v>
      </c>
      <c r="H60" s="16">
        <f>G60+1</f>
        <v>2014</v>
      </c>
      <c r="I60" s="16">
        <f aca="true" t="shared" si="17" ref="I60:AC60">H60+1</f>
        <v>2015</v>
      </c>
      <c r="J60" s="16">
        <f t="shared" si="17"/>
        <v>2016</v>
      </c>
      <c r="K60" s="16">
        <f>J60+1</f>
        <v>2017</v>
      </c>
      <c r="L60" s="16">
        <f t="shared" si="17"/>
        <v>2018</v>
      </c>
      <c r="M60" s="16">
        <f t="shared" si="17"/>
        <v>2019</v>
      </c>
      <c r="N60" s="16">
        <f t="shared" si="17"/>
        <v>2020</v>
      </c>
      <c r="O60" s="16">
        <f t="shared" si="17"/>
        <v>2021</v>
      </c>
      <c r="P60" s="16">
        <f t="shared" si="17"/>
        <v>2022</v>
      </c>
      <c r="Q60" s="186">
        <f t="shared" si="17"/>
        <v>2023</v>
      </c>
      <c r="R60" s="16">
        <f t="shared" si="17"/>
        <v>2024</v>
      </c>
      <c r="S60" s="16">
        <f t="shared" si="17"/>
        <v>2025</v>
      </c>
      <c r="T60" s="16">
        <f t="shared" si="17"/>
        <v>2026</v>
      </c>
      <c r="U60" s="16">
        <f t="shared" si="17"/>
        <v>2027</v>
      </c>
      <c r="V60" s="186">
        <f t="shared" si="17"/>
        <v>2028</v>
      </c>
      <c r="W60" s="16">
        <f t="shared" si="17"/>
        <v>2029</v>
      </c>
      <c r="X60" s="16">
        <f t="shared" si="17"/>
        <v>2030</v>
      </c>
      <c r="Y60" s="16">
        <f t="shared" si="17"/>
        <v>2031</v>
      </c>
      <c r="Z60" s="16">
        <f t="shared" si="17"/>
        <v>2032</v>
      </c>
      <c r="AA60" s="186">
        <f t="shared" si="17"/>
        <v>2033</v>
      </c>
      <c r="AB60" s="16">
        <f t="shared" si="17"/>
        <v>2034</v>
      </c>
      <c r="AC60" s="16">
        <f t="shared" si="17"/>
        <v>2035</v>
      </c>
      <c r="AG60" s="124"/>
      <c r="AH60" s="1"/>
      <c r="AI60" s="1"/>
      <c r="AJ60" s="1"/>
      <c r="AW60" s="124"/>
      <c r="AX60" s="124"/>
    </row>
    <row r="61" spans="1:50" ht="13.5" thickTop="1">
      <c r="A61">
        <v>1</v>
      </c>
      <c r="B61" s="7" t="s">
        <v>26</v>
      </c>
      <c r="C61" s="41"/>
      <c r="D61" s="28">
        <v>2000</v>
      </c>
      <c r="E61" s="143"/>
      <c r="F61" s="30">
        <v>90.58</v>
      </c>
      <c r="G61" s="38">
        <f>ROUND(D61*F61,2)</f>
        <v>181160</v>
      </c>
      <c r="H61" s="28"/>
      <c r="I61" s="28"/>
      <c r="J61" s="28"/>
      <c r="K61" s="28"/>
      <c r="L61" s="28"/>
      <c r="M61" s="28"/>
      <c r="N61" s="28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30"/>
      <c r="AG61" s="124"/>
      <c r="AH61" s="1">
        <f>SUM(G61:AF61)</f>
        <v>181160</v>
      </c>
      <c r="AI61" s="1"/>
      <c r="AJ61" s="1"/>
      <c r="AL61">
        <v>1</v>
      </c>
      <c r="AM61" s="1">
        <f>AH61</f>
        <v>181160</v>
      </c>
      <c r="AW61" s="124"/>
      <c r="AX61" s="124"/>
    </row>
    <row r="62" spans="1:50" ht="12.75">
      <c r="A62">
        <v>2</v>
      </c>
      <c r="B62" s="7" t="s">
        <v>13</v>
      </c>
      <c r="C62" s="19"/>
      <c r="D62" s="10">
        <v>530</v>
      </c>
      <c r="E62" s="144"/>
      <c r="F62" s="23">
        <v>90.58</v>
      </c>
      <c r="G62" s="20">
        <f>ROUND(D62*F62,2)</f>
        <v>48007.4</v>
      </c>
      <c r="H62" s="8"/>
      <c r="I62" s="10"/>
      <c r="J62" s="10"/>
      <c r="K62" s="10"/>
      <c r="L62" s="10"/>
      <c r="M62" s="10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23"/>
      <c r="AG62" s="124"/>
      <c r="AH62" s="1">
        <f aca="true" t="shared" si="18" ref="AH62:AH74">SUM(G62:AF62)</f>
        <v>48007.4</v>
      </c>
      <c r="AI62" s="1"/>
      <c r="AJ62" s="1"/>
      <c r="AL62">
        <v>2</v>
      </c>
      <c r="AM62" s="1">
        <f aca="true" t="shared" si="19" ref="AM62:AM74">AH62</f>
        <v>48007.4</v>
      </c>
      <c r="AW62" s="124"/>
      <c r="AX62" s="124"/>
    </row>
    <row r="63" spans="1:50" ht="12.75">
      <c r="A63">
        <v>3</v>
      </c>
      <c r="B63" s="7" t="s">
        <v>14</v>
      </c>
      <c r="C63" s="19"/>
      <c r="D63" s="10">
        <v>530</v>
      </c>
      <c r="E63" s="144"/>
      <c r="F63" s="23">
        <v>90.58</v>
      </c>
      <c r="G63" s="20"/>
      <c r="H63" s="10">
        <f>ROUND(D63*F63,2)</f>
        <v>48007.4</v>
      </c>
      <c r="I63" s="10"/>
      <c r="J63" s="10"/>
      <c r="K63" s="10"/>
      <c r="L63" s="10"/>
      <c r="M63" s="10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23"/>
      <c r="AG63" s="124"/>
      <c r="AH63" s="1">
        <f t="shared" si="18"/>
        <v>48007.4</v>
      </c>
      <c r="AI63" s="1"/>
      <c r="AJ63" s="1"/>
      <c r="AL63">
        <v>3</v>
      </c>
      <c r="AM63" s="1">
        <f t="shared" si="19"/>
        <v>48007.4</v>
      </c>
      <c r="AW63" s="124"/>
      <c r="AX63" s="124"/>
    </row>
    <row r="64" spans="1:50" ht="12.75">
      <c r="A64">
        <v>4</v>
      </c>
      <c r="B64" s="7" t="s">
        <v>15</v>
      </c>
      <c r="C64" s="19"/>
      <c r="D64" s="10">
        <v>530</v>
      </c>
      <c r="E64" s="144"/>
      <c r="F64" s="23">
        <v>90.58</v>
      </c>
      <c r="G64" s="20"/>
      <c r="H64" s="10">
        <f>ROUND(D64*F64,2)</f>
        <v>48007.4</v>
      </c>
      <c r="I64" s="10"/>
      <c r="J64" s="10"/>
      <c r="K64" s="10"/>
      <c r="L64" s="10"/>
      <c r="M64" s="10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23"/>
      <c r="AG64" s="124"/>
      <c r="AH64" s="1">
        <f t="shared" si="18"/>
        <v>48007.4</v>
      </c>
      <c r="AI64" s="1"/>
      <c r="AJ64" s="1"/>
      <c r="AL64">
        <v>4</v>
      </c>
      <c r="AM64" s="1">
        <f t="shared" si="19"/>
        <v>48007.4</v>
      </c>
      <c r="AW64" s="124"/>
      <c r="AX64" s="124"/>
    </row>
    <row r="65" spans="1:50" ht="12.75">
      <c r="A65">
        <v>5</v>
      </c>
      <c r="B65" s="7" t="s">
        <v>27</v>
      </c>
      <c r="C65" s="19"/>
      <c r="D65" s="10">
        <v>530</v>
      </c>
      <c r="E65" s="144"/>
      <c r="F65" s="23">
        <v>90.58</v>
      </c>
      <c r="G65" s="20"/>
      <c r="H65" s="10">
        <f>ROUND(D65*F65,2)</f>
        <v>48007.4</v>
      </c>
      <c r="I65" s="10"/>
      <c r="J65" s="10"/>
      <c r="K65" s="10"/>
      <c r="L65" s="10"/>
      <c r="M65" s="10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23"/>
      <c r="AG65" s="124"/>
      <c r="AH65" s="1">
        <f t="shared" si="18"/>
        <v>48007.4</v>
      </c>
      <c r="AI65" s="1"/>
      <c r="AJ65" s="1"/>
      <c r="AL65">
        <v>5</v>
      </c>
      <c r="AM65" s="1">
        <f t="shared" si="19"/>
        <v>48007.4</v>
      </c>
      <c r="AW65" s="124"/>
      <c r="AX65" s="124"/>
    </row>
    <row r="66" spans="1:50" ht="12.75">
      <c r="A66">
        <v>6</v>
      </c>
      <c r="B66" s="7" t="s">
        <v>20</v>
      </c>
      <c r="C66" s="19"/>
      <c r="D66" s="10">
        <v>530</v>
      </c>
      <c r="E66" s="144"/>
      <c r="F66" s="23">
        <v>90.58</v>
      </c>
      <c r="G66" s="20"/>
      <c r="H66" s="10">
        <f>ROUND(D66*F66,2)</f>
        <v>48007.4</v>
      </c>
      <c r="I66" s="8"/>
      <c r="J66" s="10"/>
      <c r="K66" s="10"/>
      <c r="L66" s="10"/>
      <c r="M66" s="10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23"/>
      <c r="AG66" s="124"/>
      <c r="AH66" s="1">
        <f t="shared" si="18"/>
        <v>48007.4</v>
      </c>
      <c r="AI66" s="1"/>
      <c r="AJ66" s="1"/>
      <c r="AL66">
        <v>6</v>
      </c>
      <c r="AM66" s="1">
        <f t="shared" si="19"/>
        <v>48007.4</v>
      </c>
      <c r="AW66" s="124"/>
      <c r="AX66" s="124"/>
    </row>
    <row r="67" spans="1:50" ht="12.75">
      <c r="A67">
        <v>7</v>
      </c>
      <c r="B67" s="7" t="s">
        <v>21</v>
      </c>
      <c r="C67" s="19"/>
      <c r="D67" s="10">
        <v>530</v>
      </c>
      <c r="E67" s="144"/>
      <c r="F67" s="23">
        <v>90.58</v>
      </c>
      <c r="G67" s="20"/>
      <c r="H67" s="10"/>
      <c r="I67" s="10">
        <f>ROUND(D67*F67,2)</f>
        <v>48007.4</v>
      </c>
      <c r="J67" s="10"/>
      <c r="K67" s="10"/>
      <c r="L67" s="10"/>
      <c r="M67" s="10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23"/>
      <c r="AG67" s="124"/>
      <c r="AH67" s="1">
        <f t="shared" si="18"/>
        <v>48007.4</v>
      </c>
      <c r="AI67" s="1"/>
      <c r="AJ67" s="1"/>
      <c r="AL67">
        <v>7</v>
      </c>
      <c r="AM67" s="1">
        <f t="shared" si="19"/>
        <v>48007.4</v>
      </c>
      <c r="AW67" s="124"/>
      <c r="AX67" s="124"/>
    </row>
    <row r="68" spans="1:50" ht="12.75">
      <c r="A68">
        <v>8</v>
      </c>
      <c r="B68" s="7" t="s">
        <v>28</v>
      </c>
      <c r="C68" s="19"/>
      <c r="D68" s="10">
        <v>530</v>
      </c>
      <c r="E68" s="144"/>
      <c r="F68" s="23">
        <v>90.58</v>
      </c>
      <c r="G68" s="20"/>
      <c r="H68" s="10"/>
      <c r="I68" s="10">
        <f>ROUND(D68*F68,2)</f>
        <v>48007.4</v>
      </c>
      <c r="J68" s="10"/>
      <c r="K68" s="10"/>
      <c r="L68" s="10"/>
      <c r="M68" s="10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23"/>
      <c r="AG68" s="124"/>
      <c r="AH68" s="1">
        <f t="shared" si="18"/>
        <v>48007.4</v>
      </c>
      <c r="AI68" s="1"/>
      <c r="AJ68" s="1"/>
      <c r="AL68">
        <v>8</v>
      </c>
      <c r="AM68" s="1">
        <f t="shared" si="19"/>
        <v>48007.4</v>
      </c>
      <c r="AW68" s="124"/>
      <c r="AX68" s="124"/>
    </row>
    <row r="69" spans="1:50" ht="12.75">
      <c r="A69">
        <v>9</v>
      </c>
      <c r="B69" s="7" t="s">
        <v>22</v>
      </c>
      <c r="C69" s="19"/>
      <c r="D69" s="10">
        <v>530</v>
      </c>
      <c r="E69" s="144"/>
      <c r="F69" s="23">
        <v>90.58</v>
      </c>
      <c r="G69" s="20"/>
      <c r="H69" s="10"/>
      <c r="I69" s="10">
        <f>ROUND(D69*F69,2)</f>
        <v>48007.4</v>
      </c>
      <c r="J69" s="10"/>
      <c r="K69" s="10"/>
      <c r="L69" s="10"/>
      <c r="M69" s="10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23"/>
      <c r="AG69" s="124"/>
      <c r="AH69" s="1">
        <f t="shared" si="18"/>
        <v>48007.4</v>
      </c>
      <c r="AI69" s="1"/>
      <c r="AJ69" s="1"/>
      <c r="AL69">
        <v>9</v>
      </c>
      <c r="AM69" s="1">
        <f t="shared" si="19"/>
        <v>48007.4</v>
      </c>
      <c r="AW69" s="124"/>
      <c r="AX69" s="124"/>
    </row>
    <row r="70" spans="1:50" ht="12.75">
      <c r="A70">
        <v>10</v>
      </c>
      <c r="B70" s="154" t="s">
        <v>16</v>
      </c>
      <c r="C70" s="155"/>
      <c r="D70" s="156">
        <v>550</v>
      </c>
      <c r="E70" s="157"/>
      <c r="F70" s="158">
        <v>90.58</v>
      </c>
      <c r="G70" s="20"/>
      <c r="H70" s="10"/>
      <c r="I70" s="10">
        <f>ROUND(D70*F70,2)</f>
        <v>49819</v>
      </c>
      <c r="J70" s="8"/>
      <c r="K70" s="10"/>
      <c r="L70" s="10"/>
      <c r="M70" s="10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23"/>
      <c r="AG70" s="124"/>
      <c r="AH70" s="1">
        <f t="shared" si="18"/>
        <v>49819</v>
      </c>
      <c r="AI70" s="1"/>
      <c r="AJ70" s="1"/>
      <c r="AL70">
        <v>10</v>
      </c>
      <c r="AM70" s="1">
        <f t="shared" si="19"/>
        <v>49819</v>
      </c>
      <c r="AW70" s="124"/>
      <c r="AX70" s="124"/>
    </row>
    <row r="71" spans="1:50" ht="12.75">
      <c r="A71">
        <v>11</v>
      </c>
      <c r="B71" s="7" t="s">
        <v>23</v>
      </c>
      <c r="C71" s="19"/>
      <c r="D71" s="10">
        <v>530</v>
      </c>
      <c r="E71" s="144"/>
      <c r="F71" s="23">
        <v>90.58</v>
      </c>
      <c r="G71" s="20"/>
      <c r="H71" s="10"/>
      <c r="I71" s="10"/>
      <c r="J71" s="10">
        <f>ROUND(D71*F71,2)</f>
        <v>48007.4</v>
      </c>
      <c r="K71" s="10"/>
      <c r="L71" s="10"/>
      <c r="M71" s="10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23"/>
      <c r="AG71" s="124"/>
      <c r="AH71" s="1">
        <f t="shared" si="18"/>
        <v>48007.4</v>
      </c>
      <c r="AI71" s="1"/>
      <c r="AJ71" s="1"/>
      <c r="AL71">
        <v>11</v>
      </c>
      <c r="AM71" s="1">
        <f t="shared" si="19"/>
        <v>48007.4</v>
      </c>
      <c r="AW71" s="124"/>
      <c r="AX71" s="124"/>
    </row>
    <row r="72" spans="1:50" ht="12.75">
      <c r="A72">
        <v>12</v>
      </c>
      <c r="B72" s="154" t="s">
        <v>17</v>
      </c>
      <c r="C72" s="155"/>
      <c r="D72" s="156">
        <v>550</v>
      </c>
      <c r="E72" s="157"/>
      <c r="F72" s="158">
        <v>90.58</v>
      </c>
      <c r="G72" s="20"/>
      <c r="H72" s="10"/>
      <c r="I72" s="10"/>
      <c r="J72" s="10">
        <f>ROUND(D72*F72,2)</f>
        <v>49819</v>
      </c>
      <c r="K72" s="10"/>
      <c r="L72" s="10"/>
      <c r="M72" s="10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23"/>
      <c r="AG72" s="124"/>
      <c r="AH72" s="1">
        <f t="shared" si="18"/>
        <v>49819</v>
      </c>
      <c r="AI72" s="1"/>
      <c r="AJ72" s="1"/>
      <c r="AL72">
        <v>12</v>
      </c>
      <c r="AM72" s="1">
        <f t="shared" si="19"/>
        <v>49819</v>
      </c>
      <c r="AW72" s="124"/>
      <c r="AX72" s="124"/>
    </row>
    <row r="73" spans="1:50" ht="12.75">
      <c r="A73">
        <v>13</v>
      </c>
      <c r="B73" s="7" t="s">
        <v>24</v>
      </c>
      <c r="C73" s="19"/>
      <c r="D73" s="10">
        <v>530</v>
      </c>
      <c r="E73" s="144"/>
      <c r="F73" s="23">
        <v>90.58</v>
      </c>
      <c r="G73" s="20"/>
      <c r="H73" s="10"/>
      <c r="I73" s="10"/>
      <c r="J73" s="10"/>
      <c r="K73" s="10">
        <f>ROUND(D73*F73,2)</f>
        <v>48007.4</v>
      </c>
      <c r="L73" s="10"/>
      <c r="M73" s="10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23"/>
      <c r="AG73" s="124"/>
      <c r="AH73" s="1">
        <f t="shared" si="18"/>
        <v>48007.4</v>
      </c>
      <c r="AI73" s="1"/>
      <c r="AJ73" s="1"/>
      <c r="AL73">
        <v>13</v>
      </c>
      <c r="AM73" s="1">
        <f t="shared" si="19"/>
        <v>48007.4</v>
      </c>
      <c r="AW73" s="124"/>
      <c r="AX73" s="124"/>
    </row>
    <row r="74" spans="1:50" ht="12.75">
      <c r="A74">
        <v>14</v>
      </c>
      <c r="B74" s="154" t="s">
        <v>19</v>
      </c>
      <c r="C74" s="155"/>
      <c r="D74" s="156">
        <v>550</v>
      </c>
      <c r="E74" s="157"/>
      <c r="F74" s="158">
        <v>90.58</v>
      </c>
      <c r="G74" s="20"/>
      <c r="H74" s="10"/>
      <c r="I74" s="10"/>
      <c r="J74" s="10"/>
      <c r="K74" s="10">
        <f>ROUND(D74*F74,2)</f>
        <v>49819</v>
      </c>
      <c r="L74" s="10"/>
      <c r="M74" s="10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23"/>
      <c r="AG74" s="124"/>
      <c r="AH74" s="1">
        <f t="shared" si="18"/>
        <v>49819</v>
      </c>
      <c r="AJ74" s="1"/>
      <c r="AL74">
        <v>14</v>
      </c>
      <c r="AM74" s="1">
        <f t="shared" si="19"/>
        <v>49819</v>
      </c>
      <c r="AN74" s="1">
        <f>SUM(AM61:AM74)</f>
        <v>810691.0000000001</v>
      </c>
      <c r="AO74" s="1">
        <f>AN74-AI76</f>
        <v>0</v>
      </c>
      <c r="AW74" s="124"/>
      <c r="AX74" s="124"/>
    </row>
    <row r="75" spans="2:50" ht="12.75">
      <c r="B75" s="7"/>
      <c r="C75" s="19"/>
      <c r="D75" s="10"/>
      <c r="E75" s="144"/>
      <c r="F75" s="23"/>
      <c r="G75" s="20"/>
      <c r="H75" s="10"/>
      <c r="I75" s="10"/>
      <c r="J75" s="10"/>
      <c r="K75" s="10"/>
      <c r="L75" s="10"/>
      <c r="M75" s="10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23"/>
      <c r="AG75" s="124"/>
      <c r="AH75" s="1"/>
      <c r="AI75" s="1"/>
      <c r="AJ75" s="1"/>
      <c r="AW75" s="124"/>
      <c r="AX75" s="124"/>
    </row>
    <row r="76" spans="2:50" ht="13.5" thickBot="1">
      <c r="B76" s="15" t="s">
        <v>48</v>
      </c>
      <c r="C76" s="37"/>
      <c r="D76" s="16"/>
      <c r="E76" s="146"/>
      <c r="F76" s="31">
        <f>F61</f>
        <v>90.58</v>
      </c>
      <c r="G76" s="77">
        <f>SUM(G61:G74)</f>
        <v>229167.4</v>
      </c>
      <c r="H76" s="72">
        <f aca="true" t="shared" si="20" ref="H76:AC76">SUM(H61:H74)</f>
        <v>192029.6</v>
      </c>
      <c r="I76" s="72">
        <f t="shared" si="20"/>
        <v>193841.2</v>
      </c>
      <c r="J76" s="72">
        <f t="shared" si="20"/>
        <v>97826.4</v>
      </c>
      <c r="K76" s="72">
        <f t="shared" si="20"/>
        <v>97826.4</v>
      </c>
      <c r="L76" s="72">
        <f t="shared" si="20"/>
        <v>0</v>
      </c>
      <c r="M76" s="72">
        <f t="shared" si="20"/>
        <v>0</v>
      </c>
      <c r="N76" s="72">
        <f t="shared" si="20"/>
        <v>0</v>
      </c>
      <c r="O76" s="72">
        <f t="shared" si="20"/>
        <v>0</v>
      </c>
      <c r="P76" s="72">
        <f t="shared" si="20"/>
        <v>0</v>
      </c>
      <c r="Q76" s="72">
        <f t="shared" si="20"/>
        <v>0</v>
      </c>
      <c r="R76" s="72">
        <f t="shared" si="20"/>
        <v>0</v>
      </c>
      <c r="S76" s="72">
        <f t="shared" si="20"/>
        <v>0</v>
      </c>
      <c r="T76" s="72">
        <f t="shared" si="20"/>
        <v>0</v>
      </c>
      <c r="U76" s="72">
        <f t="shared" si="20"/>
        <v>0</v>
      </c>
      <c r="V76" s="72">
        <f t="shared" si="20"/>
        <v>0</v>
      </c>
      <c r="W76" s="72">
        <f t="shared" si="20"/>
        <v>0</v>
      </c>
      <c r="X76" s="72">
        <f t="shared" si="20"/>
        <v>0</v>
      </c>
      <c r="Y76" s="72">
        <f t="shared" si="20"/>
        <v>0</v>
      </c>
      <c r="Z76" s="72">
        <f t="shared" si="20"/>
        <v>0</v>
      </c>
      <c r="AA76" s="72">
        <f t="shared" si="20"/>
        <v>0</v>
      </c>
      <c r="AB76" s="72">
        <f t="shared" si="20"/>
        <v>0</v>
      </c>
      <c r="AC76" s="73">
        <f t="shared" si="20"/>
        <v>0</v>
      </c>
      <c r="AG76" s="124"/>
      <c r="AH76" s="1"/>
      <c r="AI76" s="1">
        <f>SUM(AH61:AH74)</f>
        <v>810691.0000000001</v>
      </c>
      <c r="AJ76" s="1"/>
      <c r="AW76" s="124"/>
      <c r="AX76" s="124"/>
    </row>
    <row r="77" spans="33:50" ht="14.25" thickBot="1" thickTop="1">
      <c r="AG77" s="124"/>
      <c r="AH77" s="1"/>
      <c r="AI77" s="1"/>
      <c r="AJ77" s="1"/>
      <c r="AW77" s="124"/>
      <c r="AX77" s="124"/>
    </row>
    <row r="78" spans="1:50" ht="13.5" thickTop="1">
      <c r="A78">
        <v>20</v>
      </c>
      <c r="B78" s="2" t="s">
        <v>44</v>
      </c>
      <c r="C78" s="18"/>
      <c r="D78" s="48">
        <v>87.46</v>
      </c>
      <c r="E78" s="62"/>
      <c r="F78" s="6">
        <v>90.58</v>
      </c>
      <c r="G78" s="83">
        <f aca="true" t="shared" si="21" ref="G78:G83">ROUND(D78*F78,2)</f>
        <v>7922.13</v>
      </c>
      <c r="H78" s="48">
        <f>ROUND(D78*F78,2)</f>
        <v>7922.13</v>
      </c>
      <c r="I78" s="48">
        <f>ROUND(D78*F78,2)</f>
        <v>7922.13</v>
      </c>
      <c r="J78" s="48">
        <f>ROUND(D78*F78,2)</f>
        <v>7922.13</v>
      </c>
      <c r="K78" s="48">
        <f>ROUND(D78*F78,2)</f>
        <v>7922.13</v>
      </c>
      <c r="L78" s="48">
        <f>ROUND(D78*F78,2)</f>
        <v>7922.13</v>
      </c>
      <c r="M78" s="48">
        <f>ROUND(D78*F78,2)</f>
        <v>7922.13</v>
      </c>
      <c r="N78" s="48">
        <f>ROUND(D78*F78,2)</f>
        <v>7922.13</v>
      </c>
      <c r="O78" s="48">
        <f>ROUND(D78*F78,2)</f>
        <v>7922.13</v>
      </c>
      <c r="P78" s="48">
        <f>ROUND(D78*F78,2)</f>
        <v>7922.13</v>
      </c>
      <c r="Q78" s="48">
        <f>ROUND(D78*F78,2)</f>
        <v>7922.13</v>
      </c>
      <c r="R78" s="48">
        <f>ROUND(D78*F78,2)</f>
        <v>7922.13</v>
      </c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0"/>
      <c r="AG78" s="124"/>
      <c r="AH78" s="1">
        <f aca="true" t="shared" si="22" ref="AH78:AH83">SUM(G78:AF78)</f>
        <v>95065.56000000001</v>
      </c>
      <c r="AI78" s="1"/>
      <c r="AJ78" s="1"/>
      <c r="AL78">
        <v>20</v>
      </c>
      <c r="AM78" s="1">
        <f aca="true" t="shared" si="23" ref="AM78:AM83">AH78</f>
        <v>95065.56000000001</v>
      </c>
      <c r="AW78" s="124"/>
      <c r="AX78" s="124"/>
    </row>
    <row r="79" spans="1:50" ht="12.75">
      <c r="A79">
        <v>21</v>
      </c>
      <c r="B79" s="7" t="s">
        <v>45</v>
      </c>
      <c r="C79" s="19"/>
      <c r="D79" s="10">
        <v>26.88</v>
      </c>
      <c r="E79" s="144"/>
      <c r="F79" s="23">
        <v>90.58</v>
      </c>
      <c r="G79" s="20">
        <f t="shared" si="21"/>
        <v>2434.79</v>
      </c>
      <c r="H79" s="10">
        <f>ROUND(D79*F79,2)</f>
        <v>2434.79</v>
      </c>
      <c r="I79" s="10">
        <f>ROUND(D79*F79,2)</f>
        <v>2434.79</v>
      </c>
      <c r="J79" s="10">
        <f>ROUND(D79*F79,2)</f>
        <v>2434.79</v>
      </c>
      <c r="K79" s="10">
        <f>ROUND(D79*F79,2)</f>
        <v>2434.79</v>
      </c>
      <c r="L79" s="10">
        <f>ROUND(D79*F79,2)</f>
        <v>2434.79</v>
      </c>
      <c r="M79" s="10">
        <f>ROUND(D79*F79,2)</f>
        <v>2434.79</v>
      </c>
      <c r="N79" s="10">
        <f>ROUND(D79*F79,2)</f>
        <v>2434.79</v>
      </c>
      <c r="O79" s="10">
        <f>ROUND(D79*F79,2)</f>
        <v>2434.79</v>
      </c>
      <c r="P79" s="10">
        <f>ROUND(D79*F79,2)</f>
        <v>2434.79</v>
      </c>
      <c r="Q79" s="10">
        <f>ROUND(D79*F79,2)</f>
        <v>2434.79</v>
      </c>
      <c r="R79" s="10">
        <f>ROUND(D79*F79,2)</f>
        <v>2434.79</v>
      </c>
      <c r="S79" s="10">
        <f>ROUND(D79*F79,2)</f>
        <v>2434.79</v>
      </c>
      <c r="T79" s="10">
        <f>ROUND(D79*F79,2)</f>
        <v>2434.79</v>
      </c>
      <c r="U79" s="10">
        <f>ROUND(D79*F79,2)</f>
        <v>2434.79</v>
      </c>
      <c r="V79" s="10">
        <f>ROUND(D79*F79,2)</f>
        <v>2434.79</v>
      </c>
      <c r="W79" s="10">
        <f>ROUND(D79*F79,2)</f>
        <v>2434.79</v>
      </c>
      <c r="X79" s="10">
        <f>ROUND(D79*F79,2)</f>
        <v>2434.79</v>
      </c>
      <c r="Y79" s="10">
        <f>ROUND(D79*F79,2)</f>
        <v>2434.79</v>
      </c>
      <c r="Z79" s="10">
        <f>ROUND(D79*F79,2)</f>
        <v>2434.79</v>
      </c>
      <c r="AA79" s="10">
        <f>ROUND(D79*F79,2)</f>
        <v>2434.79</v>
      </c>
      <c r="AB79" s="10">
        <f>ROUND(D79*F79,2)</f>
        <v>2434.79</v>
      </c>
      <c r="AC79" s="24"/>
      <c r="AG79" s="124"/>
      <c r="AH79" s="1">
        <f t="shared" si="22"/>
        <v>53565.38000000001</v>
      </c>
      <c r="AI79" s="1"/>
      <c r="AJ79" s="1"/>
      <c r="AL79">
        <v>21</v>
      </c>
      <c r="AM79" s="1">
        <f t="shared" si="23"/>
        <v>53565.38000000001</v>
      </c>
      <c r="AW79" s="124"/>
      <c r="AX79" s="124"/>
    </row>
    <row r="80" spans="1:50" ht="12.75">
      <c r="A80">
        <v>22</v>
      </c>
      <c r="B80" s="7" t="s">
        <v>46</v>
      </c>
      <c r="C80" s="19"/>
      <c r="D80" s="10">
        <v>16.08</v>
      </c>
      <c r="E80" s="144"/>
      <c r="F80" s="23">
        <v>90.58</v>
      </c>
      <c r="G80" s="20">
        <f t="shared" si="21"/>
        <v>1456.53</v>
      </c>
      <c r="H80" s="10">
        <f>ROUND(D80*F80,2)</f>
        <v>1456.53</v>
      </c>
      <c r="I80" s="10">
        <f>ROUND(D80*F80,2)</f>
        <v>1456.53</v>
      </c>
      <c r="J80" s="10">
        <f>ROUND(D80*F80,2)</f>
        <v>1456.53</v>
      </c>
      <c r="K80" s="10">
        <f>ROUND(D80*F80,2)</f>
        <v>1456.53</v>
      </c>
      <c r="L80" s="10">
        <f>ROUND(D80*F80,2)</f>
        <v>1456.53</v>
      </c>
      <c r="M80" s="10">
        <f>ROUND(D80*F80,2)</f>
        <v>1456.53</v>
      </c>
      <c r="N80" s="10">
        <f>ROUND(D80*F80,2)</f>
        <v>1456.53</v>
      </c>
      <c r="O80" s="10">
        <f>ROUND(D80*F80,2)</f>
        <v>1456.53</v>
      </c>
      <c r="P80" s="10">
        <f>ROUND(D80*F80,2)</f>
        <v>1456.53</v>
      </c>
      <c r="Q80" s="10">
        <f>ROUND(D80*F80,2)</f>
        <v>1456.53</v>
      </c>
      <c r="R80" s="10">
        <f>ROUND(D80*F80,2)</f>
        <v>1456.53</v>
      </c>
      <c r="S80" s="10">
        <f>ROUND(D80*F80,2)</f>
        <v>1456.53</v>
      </c>
      <c r="T80" s="10">
        <f>ROUND(D80*F80,2)</f>
        <v>1456.53</v>
      </c>
      <c r="U80" s="10">
        <f>ROUND(D80*F80,2)</f>
        <v>1456.53</v>
      </c>
      <c r="V80" s="10">
        <f>ROUND(D80*F80,2)</f>
        <v>1456.53</v>
      </c>
      <c r="W80" s="10">
        <f>ROUND(D80*F80,2)</f>
        <v>1456.53</v>
      </c>
      <c r="X80" s="10">
        <f>ROUND(D80*F80,2)</f>
        <v>1456.53</v>
      </c>
      <c r="Y80" s="10">
        <f>ROUND(D80*F80,2)</f>
        <v>1456.53</v>
      </c>
      <c r="Z80" s="10">
        <f>ROUND(D80*F80,2)</f>
        <v>1456.53</v>
      </c>
      <c r="AA80" s="10">
        <f>ROUND(D80*F80,2)</f>
        <v>1456.53</v>
      </c>
      <c r="AB80" s="10">
        <f>ROUND(D80*F80,2)</f>
        <v>1456.53</v>
      </c>
      <c r="AC80" s="24"/>
      <c r="AG80" s="124"/>
      <c r="AH80" s="1">
        <f t="shared" si="22"/>
        <v>32043.659999999993</v>
      </c>
      <c r="AI80" s="1"/>
      <c r="AJ80" s="1"/>
      <c r="AL80">
        <v>22</v>
      </c>
      <c r="AM80" s="1">
        <f t="shared" si="23"/>
        <v>32043.659999999993</v>
      </c>
      <c r="AW80" s="124"/>
      <c r="AX80" s="124"/>
    </row>
    <row r="81" spans="1:50" ht="12.75">
      <c r="A81">
        <v>23</v>
      </c>
      <c r="B81" s="138" t="s">
        <v>107</v>
      </c>
      <c r="C81" s="137"/>
      <c r="D81" s="35">
        <v>425.9</v>
      </c>
      <c r="E81" s="147">
        <v>133.58</v>
      </c>
      <c r="F81" s="23">
        <v>90.58</v>
      </c>
      <c r="G81" s="20">
        <f t="shared" si="21"/>
        <v>38578.02</v>
      </c>
      <c r="H81" s="10">
        <f>ROUND(E81*F81,2)</f>
        <v>12099.68</v>
      </c>
      <c r="I81" s="10">
        <f>ROUND(E81*F81,2)</f>
        <v>12099.68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4"/>
      <c r="AG81" s="124"/>
      <c r="AH81" s="1">
        <f t="shared" si="22"/>
        <v>62777.38</v>
      </c>
      <c r="AI81" s="1"/>
      <c r="AJ81" s="1"/>
      <c r="AL81">
        <v>23</v>
      </c>
      <c r="AM81" s="1">
        <f t="shared" si="23"/>
        <v>62777.38</v>
      </c>
      <c r="AN81" s="1"/>
      <c r="AO81" s="1">
        <f>AN81-AI85</f>
        <v>-243451.98000000004</v>
      </c>
      <c r="AW81" s="124"/>
      <c r="AX81" s="124"/>
    </row>
    <row r="82" spans="1:50" ht="12.75">
      <c r="A82">
        <v>24</v>
      </c>
      <c r="B82" s="233" t="s">
        <v>165</v>
      </c>
      <c r="C82" s="137"/>
      <c r="D82" s="232">
        <f>D48</f>
        <v>0.75</v>
      </c>
      <c r="E82" s="147"/>
      <c r="F82" s="23">
        <v>90.58</v>
      </c>
      <c r="G82" s="20">
        <f t="shared" si="21"/>
        <v>67.94</v>
      </c>
      <c r="H82" s="10">
        <f>ROUND(D82*F82,2)</f>
        <v>67.94</v>
      </c>
      <c r="I82" s="10">
        <f>ROUND(D82*F82,2)</f>
        <v>67.94</v>
      </c>
      <c r="J82" s="10">
        <f>ROUND(D82*F82,2)</f>
        <v>67.94</v>
      </c>
      <c r="K82" s="10">
        <f>ROUND(D82*F82,2)</f>
        <v>67.94</v>
      </c>
      <c r="L82" s="10">
        <f>ROUND(D82*F82,2)</f>
        <v>67.94</v>
      </c>
      <c r="M82" s="10">
        <f>ROUND(D82*F82,2)</f>
        <v>67.94</v>
      </c>
      <c r="N82" s="10">
        <f>ROUND(D82*F82,2)</f>
        <v>67.94</v>
      </c>
      <c r="O82" s="10">
        <f>ROUND(D82*F82,2)</f>
        <v>67.94</v>
      </c>
      <c r="P82" s="10">
        <f>ROUND(D82*F82,2)</f>
        <v>67.94</v>
      </c>
      <c r="Q82" s="10">
        <f>ROUND(D82*F82,2)</f>
        <v>67.94</v>
      </c>
      <c r="R82" s="10">
        <f>ROUND(D82*F82,2)</f>
        <v>67.94</v>
      </c>
      <c r="S82" s="10">
        <f>ROUND(D82*F82,2)</f>
        <v>67.94</v>
      </c>
      <c r="T82" s="10">
        <f>ROUND(D82*F82,2)</f>
        <v>67.94</v>
      </c>
      <c r="U82" s="10">
        <f>ROUND(D82*F82,2)</f>
        <v>67.94</v>
      </c>
      <c r="V82" s="10">
        <f>ROUND(D82*F82,2)</f>
        <v>67.94</v>
      </c>
      <c r="W82" s="10">
        <f>ROUND(D82*F82,2)</f>
        <v>67.94</v>
      </c>
      <c r="X82" s="10">
        <f>ROUND(D82*F82,2)</f>
        <v>67.94</v>
      </c>
      <c r="Y82" s="10">
        <f>ROUND(D82*F82,2)</f>
        <v>67.94</v>
      </c>
      <c r="Z82" s="10">
        <f>ROUND(D82*F82,2)</f>
        <v>67.94</v>
      </c>
      <c r="AA82" s="10">
        <f>ROUND(D82*F82,2)</f>
        <v>67.94</v>
      </c>
      <c r="AB82" s="10">
        <f>ROUND(D82*F82,2)</f>
        <v>67.94</v>
      </c>
      <c r="AC82" s="24"/>
      <c r="AG82" s="124"/>
      <c r="AH82" s="196">
        <f t="shared" si="22"/>
        <v>1494.6800000000007</v>
      </c>
      <c r="AI82" s="1"/>
      <c r="AJ82" s="1"/>
      <c r="AL82">
        <v>24</v>
      </c>
      <c r="AM82" s="1">
        <f t="shared" si="23"/>
        <v>1494.6800000000007</v>
      </c>
      <c r="AN82" s="1"/>
      <c r="AO82" s="1"/>
      <c r="AW82" s="124"/>
      <c r="AX82" s="124"/>
    </row>
    <row r="83" spans="1:50" ht="12.75">
      <c r="A83">
        <v>25</v>
      </c>
      <c r="B83" s="205" t="s">
        <v>134</v>
      </c>
      <c r="C83" s="19"/>
      <c r="D83" s="206">
        <f>D49</f>
        <v>32.31</v>
      </c>
      <c r="E83" s="147"/>
      <c r="F83" s="23">
        <v>90.58</v>
      </c>
      <c r="G83" s="20">
        <f t="shared" si="21"/>
        <v>2926.64</v>
      </c>
      <c r="H83" s="10">
        <f>ROUND(D83*F83,2)</f>
        <v>2926.64</v>
      </c>
      <c r="I83" s="10">
        <f>ROUND(D83*F83,2)</f>
        <v>2926.64</v>
      </c>
      <c r="J83" s="10">
        <f>ROUND(D83*F83,2)</f>
        <v>2926.64</v>
      </c>
      <c r="K83" s="10">
        <f>ROUND(D83*F83,2)</f>
        <v>2926.64</v>
      </c>
      <c r="L83" s="10">
        <f>ROUND(D83*F83,2)</f>
        <v>2926.64</v>
      </c>
      <c r="M83" s="10">
        <f>ROUND(D83*F83,2)</f>
        <v>2926.64</v>
      </c>
      <c r="N83" s="10">
        <f>ROUND(D83*F83,2)</f>
        <v>2926.64</v>
      </c>
      <c r="O83" s="10">
        <f>ROUND(D83*F83,2)</f>
        <v>2926.64</v>
      </c>
      <c r="P83" s="10">
        <f>ROUND(D83*F83,2)</f>
        <v>2926.64</v>
      </c>
      <c r="Q83" s="10">
        <f>ROUND(D83*F83,2)</f>
        <v>2926.64</v>
      </c>
      <c r="R83" s="10">
        <f>ROUND(D83*F83,2)</f>
        <v>2926.64</v>
      </c>
      <c r="S83" s="10">
        <f>ROUND(D83*F83,2)</f>
        <v>2926.64</v>
      </c>
      <c r="T83" s="10">
        <f>ROUND(D83*F83,2)</f>
        <v>2926.64</v>
      </c>
      <c r="U83" s="10">
        <f>ROUND(D83*F83,2)</f>
        <v>2926.64</v>
      </c>
      <c r="V83" s="10">
        <f>ROUND(D83*F83,2)</f>
        <v>2926.64</v>
      </c>
      <c r="W83" s="10">
        <f>ROUND(D83*F83,2)</f>
        <v>2926.64</v>
      </c>
      <c r="X83" s="10">
        <f>ROUND(D83*F83,2)</f>
        <v>2926.64</v>
      </c>
      <c r="Y83" s="10">
        <f>ROUND(D83*F83,2)</f>
        <v>2926.64</v>
      </c>
      <c r="Z83" s="10">
        <f>ROUND(D83*F83,2)</f>
        <v>2926.64</v>
      </c>
      <c r="AA83" s="10">
        <f>ROUND(D83*F83,2)</f>
        <v>2926.64</v>
      </c>
      <c r="AB83" s="10">
        <f>ROUND(D83*F83,2)</f>
        <v>2926.64</v>
      </c>
      <c r="AC83" s="24"/>
      <c r="AG83" s="124"/>
      <c r="AH83" s="1">
        <f t="shared" si="22"/>
        <v>64386.079999999994</v>
      </c>
      <c r="AI83" s="1"/>
      <c r="AJ83" s="1"/>
      <c r="AL83">
        <v>25</v>
      </c>
      <c r="AM83" s="1">
        <f t="shared" si="23"/>
        <v>64386.079999999994</v>
      </c>
      <c r="AN83" s="168">
        <f>SUM(AM78:AM83)</f>
        <v>309332.74000000005</v>
      </c>
      <c r="AO83" s="1"/>
      <c r="AP83" s="1">
        <f>AN83</f>
        <v>309332.74000000005</v>
      </c>
      <c r="AW83" s="124"/>
      <c r="AX83" s="124"/>
    </row>
    <row r="84" spans="2:50" ht="12.75">
      <c r="B84" s="138"/>
      <c r="C84" s="137"/>
      <c r="D84" s="35"/>
      <c r="E84" s="147"/>
      <c r="F84" s="23"/>
      <c r="G84" s="2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24"/>
      <c r="AG84" s="124"/>
      <c r="AH84" s="1"/>
      <c r="AI84" s="1"/>
      <c r="AJ84" s="1"/>
      <c r="AM84" s="1"/>
      <c r="AN84" s="1"/>
      <c r="AO84" s="1"/>
      <c r="AW84" s="124"/>
      <c r="AX84" s="124"/>
    </row>
    <row r="85" spans="2:50" ht="13.5" thickBot="1">
      <c r="B85" s="15" t="s">
        <v>48</v>
      </c>
      <c r="C85" s="37"/>
      <c r="D85" s="16"/>
      <c r="E85" s="146"/>
      <c r="F85" s="31"/>
      <c r="G85" s="77">
        <f aca="true" t="shared" si="24" ref="G85:AC85">SUM(G78:G84)</f>
        <v>53386.05</v>
      </c>
      <c r="H85" s="77">
        <f t="shared" si="24"/>
        <v>26907.71</v>
      </c>
      <c r="I85" s="77">
        <f t="shared" si="24"/>
        <v>26907.71</v>
      </c>
      <c r="J85" s="77">
        <f t="shared" si="24"/>
        <v>14808.03</v>
      </c>
      <c r="K85" s="77">
        <f t="shared" si="24"/>
        <v>14808.03</v>
      </c>
      <c r="L85" s="77">
        <f t="shared" si="24"/>
        <v>14808.03</v>
      </c>
      <c r="M85" s="77">
        <f t="shared" si="24"/>
        <v>14808.03</v>
      </c>
      <c r="N85" s="77">
        <f t="shared" si="24"/>
        <v>14808.03</v>
      </c>
      <c r="O85" s="77">
        <f t="shared" si="24"/>
        <v>14808.03</v>
      </c>
      <c r="P85" s="77">
        <f t="shared" si="24"/>
        <v>14808.03</v>
      </c>
      <c r="Q85" s="77">
        <f t="shared" si="24"/>
        <v>14808.03</v>
      </c>
      <c r="R85" s="77">
        <f t="shared" si="24"/>
        <v>14808.03</v>
      </c>
      <c r="S85" s="77">
        <f t="shared" si="24"/>
        <v>6885.9</v>
      </c>
      <c r="T85" s="77">
        <f t="shared" si="24"/>
        <v>6885.9</v>
      </c>
      <c r="U85" s="77">
        <f t="shared" si="24"/>
        <v>6885.9</v>
      </c>
      <c r="V85" s="77">
        <f t="shared" si="24"/>
        <v>6885.9</v>
      </c>
      <c r="W85" s="77">
        <f t="shared" si="24"/>
        <v>6885.9</v>
      </c>
      <c r="X85" s="77">
        <f t="shared" si="24"/>
        <v>6885.9</v>
      </c>
      <c r="Y85" s="77">
        <f t="shared" si="24"/>
        <v>6885.9</v>
      </c>
      <c r="Z85" s="77">
        <f t="shared" si="24"/>
        <v>6885.9</v>
      </c>
      <c r="AA85" s="77">
        <f t="shared" si="24"/>
        <v>6885.9</v>
      </c>
      <c r="AB85" s="77">
        <f t="shared" si="24"/>
        <v>6885.9</v>
      </c>
      <c r="AC85" s="77">
        <f t="shared" si="24"/>
        <v>0</v>
      </c>
      <c r="AG85" s="124"/>
      <c r="AH85" s="1"/>
      <c r="AI85" s="1">
        <f>SUM(AH78:AH81)</f>
        <v>243451.98000000004</v>
      </c>
      <c r="AJ85" s="1"/>
      <c r="AW85" s="124"/>
      <c r="AX85" s="124"/>
    </row>
    <row r="86" spans="33:50" ht="14.25" thickBot="1" thickTop="1">
      <c r="AG86" s="124"/>
      <c r="AH86" s="1"/>
      <c r="AI86" s="1"/>
      <c r="AJ86" s="1"/>
      <c r="AW86" s="124"/>
      <c r="AX86" s="124"/>
    </row>
    <row r="87" spans="2:50" ht="14.25" thickBot="1" thickTop="1">
      <c r="B87" s="64" t="s">
        <v>49</v>
      </c>
      <c r="C87" s="99"/>
      <c r="D87" s="71"/>
      <c r="E87" s="148"/>
      <c r="F87" s="86">
        <v>90.58</v>
      </c>
      <c r="G87" s="90">
        <f>G76+G85</f>
        <v>282553.45</v>
      </c>
      <c r="H87" s="74">
        <f aca="true" t="shared" si="25" ref="H87:AC87">H76+H85</f>
        <v>218937.31</v>
      </c>
      <c r="I87" s="74">
        <f t="shared" si="25"/>
        <v>220748.91</v>
      </c>
      <c r="J87" s="74">
        <f t="shared" si="25"/>
        <v>112634.43</v>
      </c>
      <c r="K87" s="74">
        <f t="shared" si="25"/>
        <v>112634.43</v>
      </c>
      <c r="L87" s="74">
        <f t="shared" si="25"/>
        <v>14808.03</v>
      </c>
      <c r="M87" s="74">
        <f t="shared" si="25"/>
        <v>14808.03</v>
      </c>
      <c r="N87" s="74">
        <f t="shared" si="25"/>
        <v>14808.03</v>
      </c>
      <c r="O87" s="74">
        <f t="shared" si="25"/>
        <v>14808.03</v>
      </c>
      <c r="P87" s="74">
        <f t="shared" si="25"/>
        <v>14808.03</v>
      </c>
      <c r="Q87" s="74">
        <f t="shared" si="25"/>
        <v>14808.03</v>
      </c>
      <c r="R87" s="74">
        <f t="shared" si="25"/>
        <v>14808.03</v>
      </c>
      <c r="S87" s="74">
        <f t="shared" si="25"/>
        <v>6885.9</v>
      </c>
      <c r="T87" s="74">
        <f t="shared" si="25"/>
        <v>6885.9</v>
      </c>
      <c r="U87" s="74">
        <f t="shared" si="25"/>
        <v>6885.9</v>
      </c>
      <c r="V87" s="74">
        <f t="shared" si="25"/>
        <v>6885.9</v>
      </c>
      <c r="W87" s="74">
        <f t="shared" si="25"/>
        <v>6885.9</v>
      </c>
      <c r="X87" s="74">
        <f t="shared" si="25"/>
        <v>6885.9</v>
      </c>
      <c r="Y87" s="74">
        <f t="shared" si="25"/>
        <v>6885.9</v>
      </c>
      <c r="Z87" s="74">
        <f t="shared" si="25"/>
        <v>6885.9</v>
      </c>
      <c r="AA87" s="74">
        <f t="shared" si="25"/>
        <v>6885.9</v>
      </c>
      <c r="AB87" s="74">
        <f t="shared" si="25"/>
        <v>6885.9</v>
      </c>
      <c r="AC87" s="78">
        <f t="shared" si="25"/>
        <v>0</v>
      </c>
      <c r="AG87" s="125">
        <f>SUM(G87:AC87)</f>
        <v>1120023.7399999993</v>
      </c>
      <c r="AH87" s="1"/>
      <c r="AI87" s="1"/>
      <c r="AJ87" s="1">
        <f>SUM(AI61:AI86)</f>
        <v>1054142.9800000002</v>
      </c>
      <c r="AK87" s="1">
        <f>AG87-AJ87</f>
        <v>65880.75999999908</v>
      </c>
      <c r="AW87" s="125">
        <f>SUM(G87:AF87)</f>
        <v>1120023.7399999993</v>
      </c>
      <c r="AX87" s="124"/>
    </row>
    <row r="88" spans="2:50" ht="13.5" thickTop="1">
      <c r="B88" s="207" t="s">
        <v>133</v>
      </c>
      <c r="C88" s="3"/>
      <c r="D88" s="3"/>
      <c r="E88" s="3"/>
      <c r="F88" s="6"/>
      <c r="G88" s="83">
        <f>G83</f>
        <v>2926.64</v>
      </c>
      <c r="H88" s="48">
        <f aca="true" t="shared" si="26" ref="H88:AC88">H83</f>
        <v>2926.64</v>
      </c>
      <c r="I88" s="48">
        <f t="shared" si="26"/>
        <v>2926.64</v>
      </c>
      <c r="J88" s="48">
        <f t="shared" si="26"/>
        <v>2926.64</v>
      </c>
      <c r="K88" s="48">
        <f t="shared" si="26"/>
        <v>2926.64</v>
      </c>
      <c r="L88" s="48">
        <f t="shared" si="26"/>
        <v>2926.64</v>
      </c>
      <c r="M88" s="48">
        <f t="shared" si="26"/>
        <v>2926.64</v>
      </c>
      <c r="N88" s="48">
        <f t="shared" si="26"/>
        <v>2926.64</v>
      </c>
      <c r="O88" s="48">
        <f t="shared" si="26"/>
        <v>2926.64</v>
      </c>
      <c r="P88" s="48">
        <f t="shared" si="26"/>
        <v>2926.64</v>
      </c>
      <c r="Q88" s="48">
        <f t="shared" si="26"/>
        <v>2926.64</v>
      </c>
      <c r="R88" s="48">
        <f t="shared" si="26"/>
        <v>2926.64</v>
      </c>
      <c r="S88" s="48">
        <f t="shared" si="26"/>
        <v>2926.64</v>
      </c>
      <c r="T88" s="48">
        <f t="shared" si="26"/>
        <v>2926.64</v>
      </c>
      <c r="U88" s="48">
        <f t="shared" si="26"/>
        <v>2926.64</v>
      </c>
      <c r="V88" s="48">
        <f t="shared" si="26"/>
        <v>2926.64</v>
      </c>
      <c r="W88" s="48">
        <f t="shared" si="26"/>
        <v>2926.64</v>
      </c>
      <c r="X88" s="48">
        <f t="shared" si="26"/>
        <v>2926.64</v>
      </c>
      <c r="Y88" s="48">
        <f t="shared" si="26"/>
        <v>2926.64</v>
      </c>
      <c r="Z88" s="48">
        <f t="shared" si="26"/>
        <v>2926.64</v>
      </c>
      <c r="AA88" s="48">
        <f t="shared" si="26"/>
        <v>2926.64</v>
      </c>
      <c r="AB88" s="48">
        <f t="shared" si="26"/>
        <v>2926.64</v>
      </c>
      <c r="AC88" s="40">
        <f t="shared" si="26"/>
        <v>0</v>
      </c>
      <c r="AG88" s="124"/>
      <c r="AH88" s="1"/>
      <c r="AI88" s="1"/>
      <c r="AJ88" s="1"/>
      <c r="AW88" s="124"/>
      <c r="AX88" s="125">
        <f>SUM(G88:AF88)</f>
        <v>64386.079999999994</v>
      </c>
    </row>
    <row r="89" spans="2:51" ht="13.5" thickBot="1">
      <c r="B89" s="166" t="s">
        <v>132</v>
      </c>
      <c r="C89" s="16"/>
      <c r="D89" s="16"/>
      <c r="E89" s="16"/>
      <c r="F89" s="31"/>
      <c r="G89" s="77">
        <f>G87-G88</f>
        <v>279626.81</v>
      </c>
      <c r="H89" s="72">
        <f aca="true" t="shared" si="27" ref="H89:AC89">H87-H88</f>
        <v>216010.66999999998</v>
      </c>
      <c r="I89" s="72">
        <f t="shared" si="27"/>
        <v>217822.27</v>
      </c>
      <c r="J89" s="72">
        <f t="shared" si="27"/>
        <v>109707.79</v>
      </c>
      <c r="K89" s="72">
        <f t="shared" si="27"/>
        <v>109707.79</v>
      </c>
      <c r="L89" s="72">
        <f t="shared" si="27"/>
        <v>11881.390000000001</v>
      </c>
      <c r="M89" s="72">
        <f t="shared" si="27"/>
        <v>11881.390000000001</v>
      </c>
      <c r="N89" s="72">
        <f t="shared" si="27"/>
        <v>11881.390000000001</v>
      </c>
      <c r="O89" s="72">
        <f t="shared" si="27"/>
        <v>11881.390000000001</v>
      </c>
      <c r="P89" s="72">
        <f t="shared" si="27"/>
        <v>11881.390000000001</v>
      </c>
      <c r="Q89" s="72">
        <f t="shared" si="27"/>
        <v>11881.390000000001</v>
      </c>
      <c r="R89" s="72">
        <f t="shared" si="27"/>
        <v>11881.390000000001</v>
      </c>
      <c r="S89" s="72">
        <f t="shared" si="27"/>
        <v>3959.2599999999998</v>
      </c>
      <c r="T89" s="72">
        <f t="shared" si="27"/>
        <v>3959.2599999999998</v>
      </c>
      <c r="U89" s="72">
        <f t="shared" si="27"/>
        <v>3959.2599999999998</v>
      </c>
      <c r="V89" s="72">
        <f t="shared" si="27"/>
        <v>3959.2599999999998</v>
      </c>
      <c r="W89" s="72">
        <f t="shared" si="27"/>
        <v>3959.2599999999998</v>
      </c>
      <c r="X89" s="72">
        <f t="shared" si="27"/>
        <v>3959.2599999999998</v>
      </c>
      <c r="Y89" s="72">
        <f t="shared" si="27"/>
        <v>3959.2599999999998</v>
      </c>
      <c r="Z89" s="72">
        <f t="shared" si="27"/>
        <v>3959.2599999999998</v>
      </c>
      <c r="AA89" s="72">
        <f t="shared" si="27"/>
        <v>3959.2599999999998</v>
      </c>
      <c r="AB89" s="72">
        <f t="shared" si="27"/>
        <v>3959.2599999999998</v>
      </c>
      <c r="AC89" s="73">
        <f t="shared" si="27"/>
        <v>0</v>
      </c>
      <c r="AG89" s="124"/>
      <c r="AH89" s="1"/>
      <c r="AI89" s="1"/>
      <c r="AJ89" s="1"/>
      <c r="AW89" s="124"/>
      <c r="AX89" s="124"/>
      <c r="AY89" s="1">
        <f>SUM(G89:AF89)</f>
        <v>1055637.6600000001</v>
      </c>
    </row>
    <row r="90" spans="33:50" ht="13.5" thickTop="1">
      <c r="AG90" s="124"/>
      <c r="AH90" s="1"/>
      <c r="AI90" s="1"/>
      <c r="AJ90" s="1"/>
      <c r="AW90" s="124"/>
      <c r="AX90" s="124"/>
    </row>
    <row r="91" spans="33:50" ht="13.5" thickBot="1">
      <c r="AG91" s="124"/>
      <c r="AH91" s="1"/>
      <c r="AI91" s="1"/>
      <c r="AJ91" s="1"/>
      <c r="AW91" s="124"/>
      <c r="AX91" s="124"/>
    </row>
    <row r="92" spans="2:50" ht="13.5" thickTop="1">
      <c r="B92" s="98" t="s">
        <v>52</v>
      </c>
      <c r="C92" s="98"/>
      <c r="D92" s="2"/>
      <c r="E92" s="139"/>
      <c r="F92" s="6"/>
      <c r="G92" s="18"/>
      <c r="H92" s="3"/>
      <c r="I92" s="3"/>
      <c r="J92" s="3"/>
      <c r="K92" s="3"/>
      <c r="L92" s="3"/>
      <c r="M92" s="3"/>
      <c r="N92" s="3"/>
      <c r="O92" s="3"/>
      <c r="P92" s="3"/>
      <c r="Q92" s="3" t="s">
        <v>10</v>
      </c>
      <c r="R92" s="3"/>
      <c r="S92" s="3"/>
      <c r="T92" s="3"/>
      <c r="U92" s="3"/>
      <c r="V92" s="3" t="s">
        <v>11</v>
      </c>
      <c r="W92" s="3"/>
      <c r="X92" s="3"/>
      <c r="Y92" s="3"/>
      <c r="Z92" s="3"/>
      <c r="AA92" s="3" t="s">
        <v>47</v>
      </c>
      <c r="AB92" s="3"/>
      <c r="AC92" s="6"/>
      <c r="AG92" s="124"/>
      <c r="AH92" s="1"/>
      <c r="AI92" s="1"/>
      <c r="AJ92" s="1"/>
      <c r="AW92" s="124"/>
      <c r="AX92" s="124"/>
    </row>
    <row r="93" spans="4:50" ht="13.5" thickBot="1">
      <c r="D93" s="7"/>
      <c r="E93" s="140"/>
      <c r="F93" s="23" t="s">
        <v>3</v>
      </c>
      <c r="G93" s="19">
        <v>1</v>
      </c>
      <c r="H93" s="8">
        <v>2</v>
      </c>
      <c r="I93" s="8">
        <v>3</v>
      </c>
      <c r="J93" s="8">
        <v>4</v>
      </c>
      <c r="K93" s="8">
        <v>5</v>
      </c>
      <c r="L93" s="8">
        <v>6</v>
      </c>
      <c r="M93" s="8">
        <v>7</v>
      </c>
      <c r="N93" s="8">
        <v>8</v>
      </c>
      <c r="O93" s="8">
        <v>9</v>
      </c>
      <c r="P93" s="8">
        <v>10</v>
      </c>
      <c r="Q93" s="8">
        <v>11</v>
      </c>
      <c r="R93" s="8">
        <v>12</v>
      </c>
      <c r="S93" s="8">
        <v>13</v>
      </c>
      <c r="T93" s="8">
        <v>14</v>
      </c>
      <c r="U93" s="8">
        <v>15</v>
      </c>
      <c r="V93" s="8">
        <v>16</v>
      </c>
      <c r="W93" s="8">
        <v>17</v>
      </c>
      <c r="X93" s="8">
        <v>18</v>
      </c>
      <c r="Y93" s="8">
        <v>19</v>
      </c>
      <c r="Z93" s="8">
        <v>20</v>
      </c>
      <c r="AA93" s="8">
        <v>21</v>
      </c>
      <c r="AB93" s="122">
        <v>22</v>
      </c>
      <c r="AC93" s="23"/>
      <c r="AG93" s="124"/>
      <c r="AH93" s="1"/>
      <c r="AI93" s="1"/>
      <c r="AJ93" s="1"/>
      <c r="AW93" s="124"/>
      <c r="AX93" s="124"/>
    </row>
    <row r="94" spans="2:50" ht="14.25" thickBot="1" thickTop="1">
      <c r="B94" s="53"/>
      <c r="C94" s="63"/>
      <c r="D94" s="15" t="s">
        <v>3</v>
      </c>
      <c r="E94" s="142"/>
      <c r="F94" s="31" t="s">
        <v>25</v>
      </c>
      <c r="G94" s="37">
        <v>2009</v>
      </c>
      <c r="H94" s="16">
        <f>G94+1</f>
        <v>2010</v>
      </c>
      <c r="I94" s="16">
        <f aca="true" t="shared" si="28" ref="I94:AC94">H94+1</f>
        <v>2011</v>
      </c>
      <c r="J94" s="16">
        <f t="shared" si="28"/>
        <v>2012</v>
      </c>
      <c r="K94" s="16">
        <f>J94+1</f>
        <v>2013</v>
      </c>
      <c r="L94" s="16">
        <f t="shared" si="28"/>
        <v>2014</v>
      </c>
      <c r="M94" s="16">
        <f t="shared" si="28"/>
        <v>2015</v>
      </c>
      <c r="N94" s="16">
        <f t="shared" si="28"/>
        <v>2016</v>
      </c>
      <c r="O94" s="16">
        <f t="shared" si="28"/>
        <v>2017</v>
      </c>
      <c r="P94" s="16">
        <f t="shared" si="28"/>
        <v>2018</v>
      </c>
      <c r="Q94" s="186">
        <f t="shared" si="28"/>
        <v>2019</v>
      </c>
      <c r="R94" s="16">
        <f t="shared" si="28"/>
        <v>2020</v>
      </c>
      <c r="S94" s="16">
        <f t="shared" si="28"/>
        <v>2021</v>
      </c>
      <c r="T94" s="16">
        <f t="shared" si="28"/>
        <v>2022</v>
      </c>
      <c r="U94" s="16">
        <f t="shared" si="28"/>
        <v>2023</v>
      </c>
      <c r="V94" s="186">
        <f t="shared" si="28"/>
        <v>2024</v>
      </c>
      <c r="W94" s="16">
        <f t="shared" si="28"/>
        <v>2025</v>
      </c>
      <c r="X94" s="16">
        <f t="shared" si="28"/>
        <v>2026</v>
      </c>
      <c r="Y94" s="16">
        <f t="shared" si="28"/>
        <v>2027</v>
      </c>
      <c r="Z94" s="16">
        <f t="shared" si="28"/>
        <v>2028</v>
      </c>
      <c r="AA94" s="186">
        <f t="shared" si="28"/>
        <v>2029</v>
      </c>
      <c r="AB94" s="16">
        <f t="shared" si="28"/>
        <v>2030</v>
      </c>
      <c r="AC94" s="16">
        <f t="shared" si="28"/>
        <v>2031</v>
      </c>
      <c r="AG94" s="124"/>
      <c r="AH94" s="1"/>
      <c r="AI94" s="1"/>
      <c r="AJ94" s="1"/>
      <c r="AW94" s="124"/>
      <c r="AX94" s="124"/>
    </row>
    <row r="95" spans="1:50" ht="13.5" thickTop="1">
      <c r="A95">
        <v>1</v>
      </c>
      <c r="B95" s="7" t="s">
        <v>26</v>
      </c>
      <c r="C95" s="41">
        <v>1</v>
      </c>
      <c r="D95" s="28">
        <v>2000</v>
      </c>
      <c r="E95" s="143"/>
      <c r="F95" s="30">
        <v>24</v>
      </c>
      <c r="G95" s="38">
        <f>ROUND(D95*F95,2)</f>
        <v>48000</v>
      </c>
      <c r="H95" s="28"/>
      <c r="I95" s="28"/>
      <c r="J95" s="28"/>
      <c r="K95" s="28"/>
      <c r="L95" s="28"/>
      <c r="M95" s="28"/>
      <c r="N95" s="28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30"/>
      <c r="AG95" s="124"/>
      <c r="AH95" s="1">
        <f aca="true" t="shared" si="29" ref="AH95:AH108">SUM(G95:AF95)</f>
        <v>48000</v>
      </c>
      <c r="AI95" s="1"/>
      <c r="AJ95" s="1"/>
      <c r="AL95">
        <v>1</v>
      </c>
      <c r="AM95" s="1">
        <f>AH95</f>
        <v>48000</v>
      </c>
      <c r="AW95" s="124"/>
      <c r="AX95" s="124"/>
    </row>
    <row r="96" spans="1:50" ht="12.75">
      <c r="A96">
        <v>2</v>
      </c>
      <c r="B96" s="7" t="s">
        <v>13</v>
      </c>
      <c r="C96" s="19">
        <v>1</v>
      </c>
      <c r="D96" s="10">
        <v>530</v>
      </c>
      <c r="E96" s="144"/>
      <c r="F96" s="23">
        <v>24</v>
      </c>
      <c r="G96" s="20">
        <f>ROUND(D96*F96,2)</f>
        <v>12720</v>
      </c>
      <c r="H96" s="8"/>
      <c r="I96" s="10"/>
      <c r="J96" s="10"/>
      <c r="K96" s="10"/>
      <c r="L96" s="10"/>
      <c r="M96" s="10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23"/>
      <c r="AG96" s="124"/>
      <c r="AH96" s="1">
        <f t="shared" si="29"/>
        <v>12720</v>
      </c>
      <c r="AI96" s="1"/>
      <c r="AJ96" s="1"/>
      <c r="AL96">
        <v>2</v>
      </c>
      <c r="AM96" s="1">
        <f aca="true" t="shared" si="30" ref="AM96:AM108">AH96</f>
        <v>12720</v>
      </c>
      <c r="AW96" s="124"/>
      <c r="AX96" s="124"/>
    </row>
    <row r="97" spans="1:50" ht="12.75">
      <c r="A97">
        <v>3</v>
      </c>
      <c r="B97" s="7" t="s">
        <v>14</v>
      </c>
      <c r="C97" s="19">
        <v>1</v>
      </c>
      <c r="D97" s="10">
        <v>530</v>
      </c>
      <c r="E97" s="144"/>
      <c r="F97" s="23">
        <v>24</v>
      </c>
      <c r="G97" s="20">
        <f>ROUND(D97*F97,2)</f>
        <v>12720</v>
      </c>
      <c r="H97" s="10"/>
      <c r="I97" s="10"/>
      <c r="J97" s="10"/>
      <c r="K97" s="10"/>
      <c r="L97" s="10"/>
      <c r="M97" s="10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23"/>
      <c r="AG97" s="124"/>
      <c r="AH97" s="1">
        <f t="shared" si="29"/>
        <v>12720</v>
      </c>
      <c r="AI97" s="1"/>
      <c r="AJ97" s="1"/>
      <c r="AL97">
        <v>3</v>
      </c>
      <c r="AM97" s="1">
        <f t="shared" si="30"/>
        <v>12720</v>
      </c>
      <c r="AW97" s="124"/>
      <c r="AX97" s="124"/>
    </row>
    <row r="98" spans="1:50" ht="12.75">
      <c r="A98">
        <v>4</v>
      </c>
      <c r="B98" s="7" t="s">
        <v>15</v>
      </c>
      <c r="C98" s="19">
        <v>1</v>
      </c>
      <c r="D98" s="10">
        <v>530</v>
      </c>
      <c r="E98" s="144"/>
      <c r="F98" s="23">
        <v>24</v>
      </c>
      <c r="G98" s="20"/>
      <c r="H98" s="10">
        <f>ROUND(D98*F98,2)</f>
        <v>12720</v>
      </c>
      <c r="I98" s="10"/>
      <c r="J98" s="10"/>
      <c r="K98" s="10"/>
      <c r="L98" s="10"/>
      <c r="M98" s="10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23"/>
      <c r="AG98" s="124"/>
      <c r="AH98" s="1">
        <f t="shared" si="29"/>
        <v>12720</v>
      </c>
      <c r="AI98" s="1"/>
      <c r="AJ98" s="1"/>
      <c r="AL98">
        <v>4</v>
      </c>
      <c r="AM98" s="1">
        <f t="shared" si="30"/>
        <v>12720</v>
      </c>
      <c r="AW98" s="124"/>
      <c r="AX98" s="124"/>
    </row>
    <row r="99" spans="1:50" ht="12.75">
      <c r="A99">
        <v>5</v>
      </c>
      <c r="B99" s="7" t="s">
        <v>27</v>
      </c>
      <c r="C99" s="19">
        <v>1</v>
      </c>
      <c r="D99" s="10">
        <v>530</v>
      </c>
      <c r="E99" s="144"/>
      <c r="F99" s="23">
        <v>24</v>
      </c>
      <c r="G99" s="20"/>
      <c r="H99" s="10">
        <f>ROUND(D99*F99,2)</f>
        <v>12720</v>
      </c>
      <c r="I99" s="10"/>
      <c r="J99" s="10"/>
      <c r="K99" s="10"/>
      <c r="L99" s="10"/>
      <c r="M99" s="10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23"/>
      <c r="AG99" s="124"/>
      <c r="AH99" s="1">
        <f t="shared" si="29"/>
        <v>12720</v>
      </c>
      <c r="AI99" s="1"/>
      <c r="AJ99" s="1"/>
      <c r="AL99">
        <v>5</v>
      </c>
      <c r="AM99" s="1">
        <f t="shared" si="30"/>
        <v>12720</v>
      </c>
      <c r="AW99" s="124"/>
      <c r="AX99" s="124"/>
    </row>
    <row r="100" spans="1:50" ht="12.75">
      <c r="A100">
        <v>6</v>
      </c>
      <c r="B100" s="7" t="s">
        <v>20</v>
      </c>
      <c r="C100" s="19">
        <v>1</v>
      </c>
      <c r="D100" s="10">
        <v>530</v>
      </c>
      <c r="E100" s="144"/>
      <c r="F100" s="23">
        <v>24</v>
      </c>
      <c r="G100" s="20"/>
      <c r="H100" s="10"/>
      <c r="I100" s="10">
        <f>ROUND(D100*F100,2)</f>
        <v>12720</v>
      </c>
      <c r="J100" s="10"/>
      <c r="K100" s="10"/>
      <c r="L100" s="10"/>
      <c r="M100" s="10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23"/>
      <c r="AG100" s="124"/>
      <c r="AH100" s="1">
        <f t="shared" si="29"/>
        <v>12720</v>
      </c>
      <c r="AI100" s="1"/>
      <c r="AJ100" s="1"/>
      <c r="AL100">
        <v>6</v>
      </c>
      <c r="AM100" s="1">
        <f t="shared" si="30"/>
        <v>12720</v>
      </c>
      <c r="AW100" s="124"/>
      <c r="AX100" s="124"/>
    </row>
    <row r="101" spans="1:50" ht="12.75">
      <c r="A101">
        <v>7</v>
      </c>
      <c r="B101" s="7" t="s">
        <v>21</v>
      </c>
      <c r="C101" s="19">
        <v>1</v>
      </c>
      <c r="D101" s="10">
        <v>530</v>
      </c>
      <c r="E101" s="144"/>
      <c r="F101" s="23">
        <v>24</v>
      </c>
      <c r="G101" s="20"/>
      <c r="H101" s="10"/>
      <c r="I101" s="10"/>
      <c r="J101" s="10"/>
      <c r="K101" s="10">
        <f>ROUND(D101*F101,2)</f>
        <v>12720</v>
      </c>
      <c r="L101" s="10"/>
      <c r="M101" s="10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23"/>
      <c r="AG101" s="124"/>
      <c r="AH101" s="1">
        <f t="shared" si="29"/>
        <v>12720</v>
      </c>
      <c r="AI101" s="1"/>
      <c r="AJ101" s="1"/>
      <c r="AL101">
        <v>7</v>
      </c>
      <c r="AM101" s="1">
        <f t="shared" si="30"/>
        <v>12720</v>
      </c>
      <c r="AW101" s="124"/>
      <c r="AX101" s="124"/>
    </row>
    <row r="102" spans="1:50" ht="12.75">
      <c r="A102">
        <v>8</v>
      </c>
      <c r="B102" s="7" t="s">
        <v>28</v>
      </c>
      <c r="C102" s="19">
        <v>1</v>
      </c>
      <c r="D102" s="10">
        <v>530</v>
      </c>
      <c r="E102" s="144"/>
      <c r="F102" s="23">
        <v>24</v>
      </c>
      <c r="G102" s="20"/>
      <c r="H102" s="10"/>
      <c r="I102" s="10"/>
      <c r="J102" s="10"/>
      <c r="K102" s="10"/>
      <c r="L102" s="10">
        <f>ROUND(D102*F102,2)</f>
        <v>12720</v>
      </c>
      <c r="M102" s="10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23"/>
      <c r="AG102" s="124"/>
      <c r="AH102" s="1">
        <f t="shared" si="29"/>
        <v>12720</v>
      </c>
      <c r="AI102" s="1"/>
      <c r="AJ102" s="1"/>
      <c r="AL102">
        <v>8</v>
      </c>
      <c r="AM102" s="1">
        <f t="shared" si="30"/>
        <v>12720</v>
      </c>
      <c r="AW102" s="124"/>
      <c r="AX102" s="124"/>
    </row>
    <row r="103" spans="1:50" ht="12.75">
      <c r="A103">
        <v>9</v>
      </c>
      <c r="B103" s="7" t="s">
        <v>22</v>
      </c>
      <c r="C103" s="19">
        <v>1</v>
      </c>
      <c r="D103" s="10">
        <v>530</v>
      </c>
      <c r="E103" s="144"/>
      <c r="F103" s="23">
        <v>24</v>
      </c>
      <c r="G103" s="20"/>
      <c r="H103" s="10"/>
      <c r="I103" s="10"/>
      <c r="J103" s="10"/>
      <c r="K103" s="10"/>
      <c r="L103" s="10"/>
      <c r="M103" s="10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23"/>
      <c r="AG103" s="124"/>
      <c r="AH103" s="1">
        <f t="shared" si="29"/>
        <v>0</v>
      </c>
      <c r="AI103" s="1"/>
      <c r="AJ103" s="1"/>
      <c r="AL103">
        <v>9</v>
      </c>
      <c r="AM103" s="1">
        <f t="shared" si="30"/>
        <v>0</v>
      </c>
      <c r="AW103" s="124"/>
      <c r="AX103" s="124"/>
    </row>
    <row r="104" spans="1:50" ht="12.75">
      <c r="A104">
        <v>10</v>
      </c>
      <c r="B104" s="87" t="s">
        <v>16</v>
      </c>
      <c r="C104" s="105">
        <v>1</v>
      </c>
      <c r="D104" s="119">
        <v>550</v>
      </c>
      <c r="E104" s="145"/>
      <c r="F104" s="88">
        <v>24</v>
      </c>
      <c r="G104" s="21"/>
      <c r="H104" s="12"/>
      <c r="I104" s="14">
        <v>0</v>
      </c>
      <c r="J104" s="11"/>
      <c r="K104" s="12"/>
      <c r="L104" s="10"/>
      <c r="M104" s="10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23"/>
      <c r="AG104" s="124"/>
      <c r="AH104" s="1">
        <f t="shared" si="29"/>
        <v>0</v>
      </c>
      <c r="AI104" s="1"/>
      <c r="AJ104" s="1"/>
      <c r="AL104">
        <v>10</v>
      </c>
      <c r="AM104" s="1">
        <f t="shared" si="30"/>
        <v>0</v>
      </c>
      <c r="AW104" s="124"/>
      <c r="AX104" s="124"/>
    </row>
    <row r="105" spans="1:50" ht="12.75">
      <c r="A105">
        <v>11</v>
      </c>
      <c r="B105" s="7" t="s">
        <v>23</v>
      </c>
      <c r="C105" s="19">
        <v>1</v>
      </c>
      <c r="D105" s="10">
        <v>530</v>
      </c>
      <c r="E105" s="144"/>
      <c r="F105" s="23">
        <v>24</v>
      </c>
      <c r="G105" s="20"/>
      <c r="H105" s="10"/>
      <c r="I105" s="10"/>
      <c r="J105" s="10"/>
      <c r="K105" s="10"/>
      <c r="L105" s="10"/>
      <c r="M105" s="10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23"/>
      <c r="AG105" s="124"/>
      <c r="AH105" s="1">
        <f t="shared" si="29"/>
        <v>0</v>
      </c>
      <c r="AI105" s="1"/>
      <c r="AJ105" s="1"/>
      <c r="AL105">
        <v>11</v>
      </c>
      <c r="AM105" s="1">
        <f t="shared" si="30"/>
        <v>0</v>
      </c>
      <c r="AW105" s="124"/>
      <c r="AX105" s="124"/>
    </row>
    <row r="106" spans="1:50" ht="12.75">
      <c r="A106">
        <v>12</v>
      </c>
      <c r="B106" s="87" t="s">
        <v>17</v>
      </c>
      <c r="C106" s="105">
        <v>1</v>
      </c>
      <c r="D106" s="119">
        <v>550</v>
      </c>
      <c r="E106" s="145"/>
      <c r="F106" s="88">
        <v>24</v>
      </c>
      <c r="G106" s="21"/>
      <c r="H106" s="12"/>
      <c r="I106" s="12"/>
      <c r="J106" s="14">
        <v>0</v>
      </c>
      <c r="K106" s="12">
        <f>ROUND(D106*F106,2)</f>
        <v>13200</v>
      </c>
      <c r="L106" s="10"/>
      <c r="M106" s="10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23"/>
      <c r="AG106" s="124"/>
      <c r="AH106" s="1">
        <f t="shared" si="29"/>
        <v>13200</v>
      </c>
      <c r="AI106" s="1"/>
      <c r="AJ106" s="1"/>
      <c r="AL106">
        <v>12</v>
      </c>
      <c r="AM106" s="1">
        <f t="shared" si="30"/>
        <v>13200</v>
      </c>
      <c r="AW106" s="124"/>
      <c r="AX106" s="124"/>
    </row>
    <row r="107" spans="1:50" ht="12.75">
      <c r="A107">
        <v>13</v>
      </c>
      <c r="B107" s="7" t="s">
        <v>24</v>
      </c>
      <c r="C107" s="19">
        <v>1</v>
      </c>
      <c r="D107" s="10">
        <v>530</v>
      </c>
      <c r="E107" s="144"/>
      <c r="F107" s="23">
        <v>24</v>
      </c>
      <c r="G107" s="20"/>
      <c r="H107" s="10"/>
      <c r="I107" s="10"/>
      <c r="J107" s="10"/>
      <c r="K107" s="10"/>
      <c r="L107" s="10"/>
      <c r="M107" s="10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23"/>
      <c r="AG107" s="124"/>
      <c r="AH107" s="1">
        <f t="shared" si="29"/>
        <v>0</v>
      </c>
      <c r="AI107" s="1"/>
      <c r="AJ107" s="1"/>
      <c r="AL107">
        <v>13</v>
      </c>
      <c r="AM107" s="1">
        <f t="shared" si="30"/>
        <v>0</v>
      </c>
      <c r="AW107" s="124"/>
      <c r="AX107" s="124"/>
    </row>
    <row r="108" spans="1:50" ht="12.75">
      <c r="A108">
        <v>14</v>
      </c>
      <c r="B108" s="87" t="s">
        <v>19</v>
      </c>
      <c r="C108" s="105">
        <v>1</v>
      </c>
      <c r="D108" s="119">
        <v>550</v>
      </c>
      <c r="E108" s="145"/>
      <c r="F108" s="88">
        <v>24</v>
      </c>
      <c r="G108" s="21"/>
      <c r="H108" s="12"/>
      <c r="I108" s="12"/>
      <c r="J108" s="12"/>
      <c r="K108" s="12"/>
      <c r="L108" s="12">
        <f>ROUND(D108*F108,2)</f>
        <v>13200</v>
      </c>
      <c r="M108" s="10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23"/>
      <c r="AG108" s="124"/>
      <c r="AH108" s="1">
        <f t="shared" si="29"/>
        <v>13200</v>
      </c>
      <c r="AJ108" s="1"/>
      <c r="AL108">
        <v>14</v>
      </c>
      <c r="AM108" s="1">
        <f t="shared" si="30"/>
        <v>13200</v>
      </c>
      <c r="AN108" s="1">
        <f>SUM(AM95:AM108)</f>
        <v>163440</v>
      </c>
      <c r="AO108" s="1">
        <f>AN108-AI110</f>
        <v>0</v>
      </c>
      <c r="AW108" s="124"/>
      <c r="AX108" s="124"/>
    </row>
    <row r="109" spans="2:50" ht="12.75">
      <c r="B109" s="7"/>
      <c r="C109" s="19"/>
      <c r="D109" s="10"/>
      <c r="E109" s="144"/>
      <c r="F109" s="23"/>
      <c r="G109" s="20"/>
      <c r="H109" s="10"/>
      <c r="I109" s="10"/>
      <c r="J109" s="10"/>
      <c r="K109" s="10"/>
      <c r="L109" s="10"/>
      <c r="M109" s="10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23"/>
      <c r="AG109" s="124"/>
      <c r="AH109" s="1"/>
      <c r="AI109" s="1"/>
      <c r="AJ109" s="1"/>
      <c r="AW109" s="124"/>
      <c r="AX109" s="124"/>
    </row>
    <row r="110" spans="2:50" ht="13.5" thickBot="1">
      <c r="B110" s="15" t="s">
        <v>48</v>
      </c>
      <c r="C110" s="37"/>
      <c r="D110" s="16"/>
      <c r="E110" s="146"/>
      <c r="F110" s="31">
        <f>F95</f>
        <v>24</v>
      </c>
      <c r="G110" s="77">
        <f aca="true" t="shared" si="31" ref="G110:AC110">SUM(G95:G108)</f>
        <v>73440</v>
      </c>
      <c r="H110" s="72">
        <f t="shared" si="31"/>
        <v>25440</v>
      </c>
      <c r="I110" s="72">
        <f t="shared" si="31"/>
        <v>12720</v>
      </c>
      <c r="J110" s="72">
        <f t="shared" si="31"/>
        <v>0</v>
      </c>
      <c r="K110" s="72">
        <f t="shared" si="31"/>
        <v>25920</v>
      </c>
      <c r="L110" s="72">
        <f t="shared" si="31"/>
        <v>25920</v>
      </c>
      <c r="M110" s="72">
        <f t="shared" si="31"/>
        <v>0</v>
      </c>
      <c r="N110" s="72">
        <f t="shared" si="31"/>
        <v>0</v>
      </c>
      <c r="O110" s="72">
        <f t="shared" si="31"/>
        <v>0</v>
      </c>
      <c r="P110" s="72">
        <f t="shared" si="31"/>
        <v>0</v>
      </c>
      <c r="Q110" s="72">
        <f t="shared" si="31"/>
        <v>0</v>
      </c>
      <c r="R110" s="72">
        <f t="shared" si="31"/>
        <v>0</v>
      </c>
      <c r="S110" s="72">
        <f t="shared" si="31"/>
        <v>0</v>
      </c>
      <c r="T110" s="72">
        <f t="shared" si="31"/>
        <v>0</v>
      </c>
      <c r="U110" s="72">
        <f t="shared" si="31"/>
        <v>0</v>
      </c>
      <c r="V110" s="72">
        <f t="shared" si="31"/>
        <v>0</v>
      </c>
      <c r="W110" s="72">
        <f t="shared" si="31"/>
        <v>0</v>
      </c>
      <c r="X110" s="72">
        <f t="shared" si="31"/>
        <v>0</v>
      </c>
      <c r="Y110" s="72">
        <f t="shared" si="31"/>
        <v>0</v>
      </c>
      <c r="Z110" s="72">
        <f t="shared" si="31"/>
        <v>0</v>
      </c>
      <c r="AA110" s="72">
        <f t="shared" si="31"/>
        <v>0</v>
      </c>
      <c r="AB110" s="72">
        <f t="shared" si="31"/>
        <v>0</v>
      </c>
      <c r="AC110" s="73">
        <f t="shared" si="31"/>
        <v>0</v>
      </c>
      <c r="AG110" s="124"/>
      <c r="AH110" s="1"/>
      <c r="AI110" s="1">
        <f>SUM(AH95:AH108)</f>
        <v>163440</v>
      </c>
      <c r="AJ110" s="1"/>
      <c r="AW110" s="124"/>
      <c r="AX110" s="124"/>
    </row>
    <row r="111" spans="33:50" ht="14.25" thickBot="1" thickTop="1">
      <c r="AG111" s="124"/>
      <c r="AH111" s="1"/>
      <c r="AI111" s="1"/>
      <c r="AJ111" s="1"/>
      <c r="AW111" s="124"/>
      <c r="AX111" s="124"/>
    </row>
    <row r="112" spans="1:50" ht="13.5" thickTop="1">
      <c r="A112">
        <v>20</v>
      </c>
      <c r="B112" s="2" t="s">
        <v>44</v>
      </c>
      <c r="C112" s="18">
        <v>1</v>
      </c>
      <c r="D112" s="48">
        <v>87.46</v>
      </c>
      <c r="E112" s="62"/>
      <c r="F112" s="6">
        <v>24</v>
      </c>
      <c r="G112" s="114">
        <v>0</v>
      </c>
      <c r="H112" s="115">
        <v>0</v>
      </c>
      <c r="I112" s="115">
        <v>0</v>
      </c>
      <c r="J112" s="115">
        <v>0</v>
      </c>
      <c r="K112" s="48">
        <f aca="true" t="shared" si="32" ref="K112:K117">ROUND(D112*F112,2)</f>
        <v>2099.04</v>
      </c>
      <c r="L112" s="48">
        <f>ROUND(D112*F112,2)</f>
        <v>2099.04</v>
      </c>
      <c r="M112" s="48">
        <f>ROUND(D112*F112,2)</f>
        <v>2099.04</v>
      </c>
      <c r="N112" s="48">
        <f>ROUND(D112*F112,2)</f>
        <v>2099.04</v>
      </c>
      <c r="O112" s="48">
        <f>ROUND(D112*F112,2)</f>
        <v>2099.04</v>
      </c>
      <c r="P112" s="48">
        <f>ROUND(D112*F112,2)</f>
        <v>2099.04</v>
      </c>
      <c r="Q112" s="48">
        <f>ROUND(D112*F112,2)</f>
        <v>2099.04</v>
      </c>
      <c r="R112" s="48">
        <f>ROUND(D112*F112,2)</f>
        <v>2099.04</v>
      </c>
      <c r="S112" s="117">
        <f>ROUND(D112*F112,2)</f>
        <v>2099.04</v>
      </c>
      <c r="T112" s="117">
        <f>ROUND(D112*F112,2)</f>
        <v>2099.04</v>
      </c>
      <c r="U112" s="117">
        <f>ROUND(D112*F112,2)</f>
        <v>2099.04</v>
      </c>
      <c r="V112" s="117">
        <f>ROUND(D112*F112,2)</f>
        <v>2099.04</v>
      </c>
      <c r="W112" s="48"/>
      <c r="X112" s="48"/>
      <c r="Y112" s="48"/>
      <c r="Z112" s="48"/>
      <c r="AA112" s="48"/>
      <c r="AB112" s="48"/>
      <c r="AC112" s="40"/>
      <c r="AG112" s="124"/>
      <c r="AH112" s="1">
        <f aca="true" t="shared" si="33" ref="AH112:AH117">SUM(G112:AF112)</f>
        <v>25188.480000000007</v>
      </c>
      <c r="AI112" s="1"/>
      <c r="AJ112" s="1"/>
      <c r="AL112">
        <v>20</v>
      </c>
      <c r="AM112" s="1">
        <f aca="true" t="shared" si="34" ref="AM112:AM117">AH112</f>
        <v>25188.480000000007</v>
      </c>
      <c r="AW112" s="124"/>
      <c r="AX112" s="124"/>
    </row>
    <row r="113" spans="1:50" ht="12.75">
      <c r="A113">
        <v>21</v>
      </c>
      <c r="B113" s="7" t="s">
        <v>45</v>
      </c>
      <c r="C113" s="19">
        <v>1</v>
      </c>
      <c r="D113" s="10">
        <v>26.88</v>
      </c>
      <c r="E113" s="144"/>
      <c r="F113" s="23">
        <v>24</v>
      </c>
      <c r="G113" s="20">
        <f>ROUND(D113*F113,2)</f>
        <v>645.12</v>
      </c>
      <c r="H113" s="10">
        <f>ROUND(D113*F113,2)</f>
        <v>645.12</v>
      </c>
      <c r="I113" s="10">
        <f>ROUND(D113*F113,2)</f>
        <v>645.12</v>
      </c>
      <c r="J113" s="10">
        <f>ROUND(D113*F113,2)</f>
        <v>645.12</v>
      </c>
      <c r="K113" s="10">
        <f t="shared" si="32"/>
        <v>645.12</v>
      </c>
      <c r="L113" s="10">
        <f>ROUND(D113*F113,2)</f>
        <v>645.12</v>
      </c>
      <c r="M113" s="10">
        <f>ROUND(D113*F113,2)</f>
        <v>645.12</v>
      </c>
      <c r="N113" s="10">
        <f>ROUND(D113*F113,2)</f>
        <v>645.12</v>
      </c>
      <c r="O113" s="10">
        <f>ROUND(D113*F113,2)</f>
        <v>645.12</v>
      </c>
      <c r="P113" s="10">
        <f>ROUND(D113*F113,2)</f>
        <v>645.12</v>
      </c>
      <c r="Q113" s="10">
        <f>ROUND(D113*F113,2)</f>
        <v>645.12</v>
      </c>
      <c r="R113" s="10">
        <f>ROUND(D113*F113,2)</f>
        <v>645.12</v>
      </c>
      <c r="S113" s="10">
        <f>ROUND(D113*F113,2)</f>
        <v>645.12</v>
      </c>
      <c r="T113" s="10">
        <f>ROUND(D113*F113,2)</f>
        <v>645.12</v>
      </c>
      <c r="U113" s="10">
        <f>ROUND(D113*F113,2)</f>
        <v>645.12</v>
      </c>
      <c r="V113" s="10">
        <f>ROUND(D113*F113,2)</f>
        <v>645.12</v>
      </c>
      <c r="W113" s="10">
        <f>ROUND(D113*F113,2)</f>
        <v>645.12</v>
      </c>
      <c r="X113" s="10">
        <f>ROUND(D113*F113,2)</f>
        <v>645.12</v>
      </c>
      <c r="Y113" s="10">
        <f>ROUND(D113*F113,2)</f>
        <v>645.12</v>
      </c>
      <c r="Z113" s="10">
        <f>ROUND(D113*F113,2)</f>
        <v>645.12</v>
      </c>
      <c r="AA113" s="10">
        <f>ROUND(D113*F113,2)</f>
        <v>645.12</v>
      </c>
      <c r="AB113" s="10">
        <f>ROUND(D113*F113,2)</f>
        <v>645.12</v>
      </c>
      <c r="AC113" s="24"/>
      <c r="AG113" s="124"/>
      <c r="AH113" s="1">
        <f t="shared" si="33"/>
        <v>14192.640000000007</v>
      </c>
      <c r="AI113" s="1"/>
      <c r="AJ113" s="1"/>
      <c r="AL113">
        <v>21</v>
      </c>
      <c r="AM113" s="1">
        <f t="shared" si="34"/>
        <v>14192.640000000007</v>
      </c>
      <c r="AW113" s="124"/>
      <c r="AX113" s="124"/>
    </row>
    <row r="114" spans="1:50" ht="12.75">
      <c r="A114">
        <v>22</v>
      </c>
      <c r="B114" s="7" t="s">
        <v>46</v>
      </c>
      <c r="C114" s="19">
        <v>1</v>
      </c>
      <c r="D114" s="10">
        <v>16.08</v>
      </c>
      <c r="E114" s="144"/>
      <c r="F114" s="23">
        <v>24</v>
      </c>
      <c r="G114" s="20">
        <f>ROUND(D114*F114,2)</f>
        <v>385.92</v>
      </c>
      <c r="H114" s="10">
        <f>ROUND(D114*F114,2)</f>
        <v>385.92</v>
      </c>
      <c r="I114" s="10">
        <f>ROUND(D114*F114,2)</f>
        <v>385.92</v>
      </c>
      <c r="J114" s="10">
        <f>ROUND(D114*F114,2)</f>
        <v>385.92</v>
      </c>
      <c r="K114" s="10">
        <f t="shared" si="32"/>
        <v>385.92</v>
      </c>
      <c r="L114" s="10">
        <f>ROUND(D114*F114,2)</f>
        <v>385.92</v>
      </c>
      <c r="M114" s="10">
        <f>ROUND(D114*F114,2)</f>
        <v>385.92</v>
      </c>
      <c r="N114" s="10">
        <f>ROUND(D114*F114,2)</f>
        <v>385.92</v>
      </c>
      <c r="O114" s="10">
        <f>ROUND(D114*F114,2)</f>
        <v>385.92</v>
      </c>
      <c r="P114" s="10">
        <f>ROUND(D114*F114,2)</f>
        <v>385.92</v>
      </c>
      <c r="Q114" s="10">
        <f>ROUND(D114*F114,2)</f>
        <v>385.92</v>
      </c>
      <c r="R114" s="10">
        <f>ROUND(D114*F114,2)</f>
        <v>385.92</v>
      </c>
      <c r="S114" s="10">
        <f>ROUND(D114*F114,2)</f>
        <v>385.92</v>
      </c>
      <c r="T114" s="10">
        <f>ROUND(D114*F114,2)</f>
        <v>385.92</v>
      </c>
      <c r="U114" s="10">
        <f>ROUND(D114*F114,2)</f>
        <v>385.92</v>
      </c>
      <c r="V114" s="10">
        <f>ROUND(D114*F114,2)</f>
        <v>385.92</v>
      </c>
      <c r="W114" s="10">
        <f>ROUND(D114*F114,2)</f>
        <v>385.92</v>
      </c>
      <c r="X114" s="10">
        <f>ROUND(D114*F114,2)</f>
        <v>385.92</v>
      </c>
      <c r="Y114" s="10">
        <f>ROUND(D114*F114,2)</f>
        <v>385.92</v>
      </c>
      <c r="Z114" s="10">
        <f>ROUND(D114*F114,2)</f>
        <v>385.92</v>
      </c>
      <c r="AA114" s="10">
        <f>ROUND(D114*F114,2)</f>
        <v>385.92</v>
      </c>
      <c r="AB114" s="10">
        <f>ROUND(D114*F114,2)</f>
        <v>385.92</v>
      </c>
      <c r="AC114" s="24"/>
      <c r="AG114" s="124"/>
      <c r="AH114" s="1">
        <f t="shared" si="33"/>
        <v>8490.24</v>
      </c>
      <c r="AI114" s="1"/>
      <c r="AJ114" s="1"/>
      <c r="AL114">
        <v>22</v>
      </c>
      <c r="AM114" s="1">
        <f t="shared" si="34"/>
        <v>8490.24</v>
      </c>
      <c r="AW114" s="124"/>
      <c r="AX114" s="124"/>
    </row>
    <row r="115" spans="1:50" ht="12.75">
      <c r="A115">
        <v>23</v>
      </c>
      <c r="B115" s="138" t="s">
        <v>107</v>
      </c>
      <c r="C115" s="137"/>
      <c r="D115" s="35">
        <v>425.9</v>
      </c>
      <c r="E115" s="147">
        <v>133.58</v>
      </c>
      <c r="F115" s="23">
        <v>24</v>
      </c>
      <c r="G115" s="20"/>
      <c r="H115" s="10"/>
      <c r="I115" s="10"/>
      <c r="J115" s="10"/>
      <c r="K115" s="10">
        <f t="shared" si="32"/>
        <v>10221.6</v>
      </c>
      <c r="L115" s="10">
        <f>ROUND(E115*F115,2)</f>
        <v>3205.92</v>
      </c>
      <c r="M115" s="10">
        <f>ROUND(E115*F115,2)</f>
        <v>3205.92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24"/>
      <c r="AG115" s="124"/>
      <c r="AH115" s="1">
        <f t="shared" si="33"/>
        <v>16633.440000000002</v>
      </c>
      <c r="AJ115" s="1"/>
      <c r="AL115">
        <v>23</v>
      </c>
      <c r="AM115" s="1">
        <f t="shared" si="34"/>
        <v>16633.440000000002</v>
      </c>
      <c r="AN115" s="1"/>
      <c r="AO115" s="1">
        <f>AN115-AI120</f>
        <v>-64504.80000000001</v>
      </c>
      <c r="AW115" s="124"/>
      <c r="AX115" s="124"/>
    </row>
    <row r="116" spans="1:50" ht="12.75">
      <c r="A116">
        <v>24</v>
      </c>
      <c r="B116" s="233" t="s">
        <v>165</v>
      </c>
      <c r="C116" s="137"/>
      <c r="D116" s="232">
        <f>D82</f>
        <v>0.75</v>
      </c>
      <c r="E116" s="147"/>
      <c r="F116" s="23">
        <v>24</v>
      </c>
      <c r="G116" s="20"/>
      <c r="H116" s="10"/>
      <c r="I116" s="10"/>
      <c r="J116" s="10"/>
      <c r="K116" s="10">
        <f t="shared" si="32"/>
        <v>18</v>
      </c>
      <c r="L116" s="10">
        <f>ROUND(D116*F116,2)</f>
        <v>18</v>
      </c>
      <c r="M116" s="10">
        <f>ROUND(D116*F116,2)</f>
        <v>18</v>
      </c>
      <c r="N116" s="10">
        <f>ROUND(D116*F116,2)</f>
        <v>18</v>
      </c>
      <c r="O116" s="10">
        <f>ROUND(D116*F116,2)</f>
        <v>18</v>
      </c>
      <c r="P116" s="10">
        <f>ROUND(D116*F116,2)</f>
        <v>18</v>
      </c>
      <c r="Q116" s="10">
        <f>ROUND(D116*F116,2)</f>
        <v>18</v>
      </c>
      <c r="R116" s="10">
        <f>ROUND(D116*F116,2)</f>
        <v>18</v>
      </c>
      <c r="S116" s="10">
        <f>ROUND(D116*F116,2)</f>
        <v>18</v>
      </c>
      <c r="T116" s="10">
        <f>ROUND(D116*F116,2)</f>
        <v>18</v>
      </c>
      <c r="U116" s="10">
        <f>ROUND(D116*F116,2)</f>
        <v>18</v>
      </c>
      <c r="V116" s="10">
        <f>ROUND(D116*F116,2)</f>
        <v>18</v>
      </c>
      <c r="W116" s="10">
        <f>ROUND(D116*F116,2)</f>
        <v>18</v>
      </c>
      <c r="X116" s="10">
        <f>ROUND(D116*F116,2)</f>
        <v>18</v>
      </c>
      <c r="Y116" s="10">
        <f>ROUND(D116*F116,2)</f>
        <v>18</v>
      </c>
      <c r="Z116" s="10">
        <f>ROUND(D116*F116,2)</f>
        <v>18</v>
      </c>
      <c r="AA116" s="10">
        <f>ROUND(D116*F116,2)</f>
        <v>18</v>
      </c>
      <c r="AB116" s="10">
        <f>ROUND(D116*F116,2)</f>
        <v>18</v>
      </c>
      <c r="AC116" s="24"/>
      <c r="AG116" s="124"/>
      <c r="AH116" s="196">
        <f t="shared" si="33"/>
        <v>324</v>
      </c>
      <c r="AJ116" s="1"/>
      <c r="AL116">
        <v>24</v>
      </c>
      <c r="AM116" s="1">
        <f t="shared" si="34"/>
        <v>324</v>
      </c>
      <c r="AN116" s="1"/>
      <c r="AO116" s="1"/>
      <c r="AW116" s="124"/>
      <c r="AX116" s="124"/>
    </row>
    <row r="117" spans="1:50" ht="12.75">
      <c r="A117">
        <v>25</v>
      </c>
      <c r="B117" s="205" t="s">
        <v>134</v>
      </c>
      <c r="C117" s="19"/>
      <c r="D117" s="206">
        <f>D83</f>
        <v>32.31</v>
      </c>
      <c r="E117" s="147"/>
      <c r="F117" s="23">
        <v>24</v>
      </c>
      <c r="G117" s="20"/>
      <c r="H117" s="10"/>
      <c r="I117" s="10"/>
      <c r="J117" s="10"/>
      <c r="K117" s="10">
        <f t="shared" si="32"/>
        <v>775.44</v>
      </c>
      <c r="L117" s="10">
        <f>ROUND(D117*F117,2)</f>
        <v>775.44</v>
      </c>
      <c r="M117" s="10">
        <f>ROUND(D117*F117,2)</f>
        <v>775.44</v>
      </c>
      <c r="N117" s="10">
        <f>ROUND(D117*F117,2)</f>
        <v>775.44</v>
      </c>
      <c r="O117" s="10">
        <f>ROUND(D117*F117,2)</f>
        <v>775.44</v>
      </c>
      <c r="P117" s="10">
        <f>ROUND(D117*F117,2)</f>
        <v>775.44</v>
      </c>
      <c r="Q117" s="10">
        <f>ROUND(D117*F117,2)</f>
        <v>775.44</v>
      </c>
      <c r="R117" s="10">
        <f>ROUND(D117*F117,2)</f>
        <v>775.44</v>
      </c>
      <c r="S117" s="10">
        <f>ROUND(D117*F117,2)</f>
        <v>775.44</v>
      </c>
      <c r="T117" s="10">
        <f>ROUND(D117*F117,2)</f>
        <v>775.44</v>
      </c>
      <c r="U117" s="10">
        <f>ROUND(D117*F117,2)</f>
        <v>775.44</v>
      </c>
      <c r="V117" s="10">
        <f>ROUND(D117*F117,2)</f>
        <v>775.44</v>
      </c>
      <c r="W117" s="10">
        <f>ROUND(D117*F117,2)</f>
        <v>775.44</v>
      </c>
      <c r="X117" s="10">
        <f>ROUND(D117*F117,2)</f>
        <v>775.44</v>
      </c>
      <c r="Y117" s="10">
        <f>ROUND(D117*F117,2)</f>
        <v>775.44</v>
      </c>
      <c r="Z117" s="10">
        <f>ROUND(D117*F117,2)</f>
        <v>775.44</v>
      </c>
      <c r="AA117" s="10">
        <f>ROUND(D117*F117,2)</f>
        <v>775.44</v>
      </c>
      <c r="AB117" s="10">
        <f>ROUND(D117*F117,2)</f>
        <v>775.44</v>
      </c>
      <c r="AC117" s="24"/>
      <c r="AG117" s="124"/>
      <c r="AH117" s="1">
        <f t="shared" si="33"/>
        <v>13957.920000000006</v>
      </c>
      <c r="AJ117" s="1"/>
      <c r="AL117">
        <v>25</v>
      </c>
      <c r="AM117" s="1">
        <f t="shared" si="34"/>
        <v>13957.920000000006</v>
      </c>
      <c r="AN117" s="168">
        <f>SUM(AM112:AM117)</f>
        <v>78786.72000000002</v>
      </c>
      <c r="AO117" s="1"/>
      <c r="AP117" s="1">
        <f>AN117</f>
        <v>78786.72000000002</v>
      </c>
      <c r="AW117" s="124"/>
      <c r="AX117" s="124"/>
    </row>
    <row r="118" spans="2:50" ht="12.75">
      <c r="B118" s="7"/>
      <c r="C118" s="19"/>
      <c r="D118" s="10"/>
      <c r="E118" s="144"/>
      <c r="F118" s="23"/>
      <c r="G118" s="2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24"/>
      <c r="AG118" s="124"/>
      <c r="AH118" s="1"/>
      <c r="AJ118" s="1"/>
      <c r="AM118" s="1"/>
      <c r="AN118" s="1"/>
      <c r="AO118" s="1"/>
      <c r="AW118" s="124"/>
      <c r="AX118" s="124"/>
    </row>
    <row r="119" spans="2:50" ht="13.5" thickBot="1">
      <c r="B119" s="15" t="s">
        <v>48</v>
      </c>
      <c r="C119" s="37"/>
      <c r="D119" s="16"/>
      <c r="E119" s="146"/>
      <c r="F119" s="31"/>
      <c r="G119" s="77">
        <f aca="true" t="shared" si="35" ref="G119:AC119">SUM(G112:G118)</f>
        <v>1031.04</v>
      </c>
      <c r="H119" s="72">
        <f t="shared" si="35"/>
        <v>1031.04</v>
      </c>
      <c r="I119" s="72">
        <f t="shared" si="35"/>
        <v>1031.04</v>
      </c>
      <c r="J119" s="72">
        <f t="shared" si="35"/>
        <v>1031.04</v>
      </c>
      <c r="K119" s="72">
        <f t="shared" si="35"/>
        <v>14145.12</v>
      </c>
      <c r="L119" s="72">
        <f t="shared" si="35"/>
        <v>7129.4400000000005</v>
      </c>
      <c r="M119" s="72">
        <f t="shared" si="35"/>
        <v>7129.4400000000005</v>
      </c>
      <c r="N119" s="72">
        <f t="shared" si="35"/>
        <v>3923.52</v>
      </c>
      <c r="O119" s="72">
        <f t="shared" si="35"/>
        <v>3923.52</v>
      </c>
      <c r="P119" s="72">
        <f t="shared" si="35"/>
        <v>3923.52</v>
      </c>
      <c r="Q119" s="72">
        <f t="shared" si="35"/>
        <v>3923.52</v>
      </c>
      <c r="R119" s="72">
        <f t="shared" si="35"/>
        <v>3923.52</v>
      </c>
      <c r="S119" s="72">
        <f t="shared" si="35"/>
        <v>3923.52</v>
      </c>
      <c r="T119" s="72">
        <f t="shared" si="35"/>
        <v>3923.52</v>
      </c>
      <c r="U119" s="72">
        <f t="shared" si="35"/>
        <v>3923.52</v>
      </c>
      <c r="V119" s="72">
        <f t="shared" si="35"/>
        <v>3923.52</v>
      </c>
      <c r="W119" s="72">
        <f t="shared" si="35"/>
        <v>1824.48</v>
      </c>
      <c r="X119" s="72">
        <f t="shared" si="35"/>
        <v>1824.48</v>
      </c>
      <c r="Y119" s="72">
        <f t="shared" si="35"/>
        <v>1824.48</v>
      </c>
      <c r="Z119" s="72">
        <f t="shared" si="35"/>
        <v>1824.48</v>
      </c>
      <c r="AA119" s="72">
        <f t="shared" si="35"/>
        <v>1824.48</v>
      </c>
      <c r="AB119" s="72">
        <f t="shared" si="35"/>
        <v>1824.48</v>
      </c>
      <c r="AC119" s="72">
        <f t="shared" si="35"/>
        <v>0</v>
      </c>
      <c r="AG119" s="124"/>
      <c r="AH119" s="1"/>
      <c r="AI119" s="1"/>
      <c r="AJ119" s="1"/>
      <c r="AW119" s="124"/>
      <c r="AX119" s="124"/>
    </row>
    <row r="120" spans="33:50" ht="14.25" thickBot="1" thickTop="1">
      <c r="AG120" s="124"/>
      <c r="AH120" s="1"/>
      <c r="AI120" s="1">
        <f>SUM(AH112:AH115)</f>
        <v>64504.80000000001</v>
      </c>
      <c r="AJ120" s="1"/>
      <c r="AW120" s="124"/>
      <c r="AX120" s="124"/>
    </row>
    <row r="121" spans="2:50" ht="14.25" thickBot="1" thickTop="1">
      <c r="B121" s="64" t="s">
        <v>49</v>
      </c>
      <c r="C121" s="99"/>
      <c r="D121" s="71"/>
      <c r="E121" s="148"/>
      <c r="F121" s="86">
        <v>24</v>
      </c>
      <c r="G121" s="90">
        <f aca="true" t="shared" si="36" ref="G121:AC121">G110+G119</f>
        <v>74471.04</v>
      </c>
      <c r="H121" s="74">
        <f t="shared" si="36"/>
        <v>26471.04</v>
      </c>
      <c r="I121" s="74">
        <f t="shared" si="36"/>
        <v>13751.04</v>
      </c>
      <c r="J121" s="74">
        <f t="shared" si="36"/>
        <v>1031.04</v>
      </c>
      <c r="K121" s="74">
        <f t="shared" si="36"/>
        <v>40065.12</v>
      </c>
      <c r="L121" s="74">
        <f t="shared" si="36"/>
        <v>33049.44</v>
      </c>
      <c r="M121" s="74">
        <f t="shared" si="36"/>
        <v>7129.4400000000005</v>
      </c>
      <c r="N121" s="74">
        <f t="shared" si="36"/>
        <v>3923.52</v>
      </c>
      <c r="O121" s="74">
        <f t="shared" si="36"/>
        <v>3923.52</v>
      </c>
      <c r="P121" s="74">
        <f t="shared" si="36"/>
        <v>3923.52</v>
      </c>
      <c r="Q121" s="74">
        <f t="shared" si="36"/>
        <v>3923.52</v>
      </c>
      <c r="R121" s="74">
        <f t="shared" si="36"/>
        <v>3923.52</v>
      </c>
      <c r="S121" s="74">
        <f t="shared" si="36"/>
        <v>3923.52</v>
      </c>
      <c r="T121" s="74">
        <f t="shared" si="36"/>
        <v>3923.52</v>
      </c>
      <c r="U121" s="74">
        <f t="shared" si="36"/>
        <v>3923.52</v>
      </c>
      <c r="V121" s="74">
        <f t="shared" si="36"/>
        <v>3923.52</v>
      </c>
      <c r="W121" s="74">
        <f t="shared" si="36"/>
        <v>1824.48</v>
      </c>
      <c r="X121" s="74">
        <f t="shared" si="36"/>
        <v>1824.48</v>
      </c>
      <c r="Y121" s="74">
        <f t="shared" si="36"/>
        <v>1824.48</v>
      </c>
      <c r="Z121" s="74">
        <f t="shared" si="36"/>
        <v>1824.48</v>
      </c>
      <c r="AA121" s="74">
        <f t="shared" si="36"/>
        <v>1824.48</v>
      </c>
      <c r="AB121" s="74">
        <f t="shared" si="36"/>
        <v>1824.48</v>
      </c>
      <c r="AC121" s="78">
        <f t="shared" si="36"/>
        <v>0</v>
      </c>
      <c r="AG121" s="125">
        <f>SUM(G121:AC121)</f>
        <v>242226.71999999997</v>
      </c>
      <c r="AH121" s="1"/>
      <c r="AI121" s="1"/>
      <c r="AJ121" s="1"/>
      <c r="AW121" s="125">
        <f>SUM(G121:AF121)</f>
        <v>242226.71999999997</v>
      </c>
      <c r="AX121" s="124"/>
    </row>
    <row r="122" spans="2:50" ht="13.5" thickTop="1">
      <c r="B122" s="207" t="s">
        <v>133</v>
      </c>
      <c r="C122" s="3"/>
      <c r="D122" s="3"/>
      <c r="E122" s="3"/>
      <c r="F122" s="3"/>
      <c r="G122" s="48">
        <f>G117</f>
        <v>0</v>
      </c>
      <c r="H122" s="48">
        <f>H117</f>
        <v>0</v>
      </c>
      <c r="I122" s="48">
        <f>I117</f>
        <v>0</v>
      </c>
      <c r="J122" s="48">
        <f>J117</f>
        <v>0</v>
      </c>
      <c r="K122" s="48">
        <f>K117</f>
        <v>775.44</v>
      </c>
      <c r="L122" s="48">
        <f aca="true" t="shared" si="37" ref="L122:AC122">L117</f>
        <v>775.44</v>
      </c>
      <c r="M122" s="48">
        <f t="shared" si="37"/>
        <v>775.44</v>
      </c>
      <c r="N122" s="48">
        <f t="shared" si="37"/>
        <v>775.44</v>
      </c>
      <c r="O122" s="48">
        <f t="shared" si="37"/>
        <v>775.44</v>
      </c>
      <c r="P122" s="48">
        <f t="shared" si="37"/>
        <v>775.44</v>
      </c>
      <c r="Q122" s="48">
        <f t="shared" si="37"/>
        <v>775.44</v>
      </c>
      <c r="R122" s="48">
        <f t="shared" si="37"/>
        <v>775.44</v>
      </c>
      <c r="S122" s="48">
        <f t="shared" si="37"/>
        <v>775.44</v>
      </c>
      <c r="T122" s="48">
        <f t="shared" si="37"/>
        <v>775.44</v>
      </c>
      <c r="U122" s="48">
        <f t="shared" si="37"/>
        <v>775.44</v>
      </c>
      <c r="V122" s="48">
        <f t="shared" si="37"/>
        <v>775.44</v>
      </c>
      <c r="W122" s="48">
        <f t="shared" si="37"/>
        <v>775.44</v>
      </c>
      <c r="X122" s="48">
        <f t="shared" si="37"/>
        <v>775.44</v>
      </c>
      <c r="Y122" s="48">
        <f t="shared" si="37"/>
        <v>775.44</v>
      </c>
      <c r="Z122" s="48">
        <f t="shared" si="37"/>
        <v>775.44</v>
      </c>
      <c r="AA122" s="48">
        <f t="shared" si="37"/>
        <v>775.44</v>
      </c>
      <c r="AB122" s="48">
        <f t="shared" si="37"/>
        <v>775.44</v>
      </c>
      <c r="AC122" s="48">
        <f t="shared" si="37"/>
        <v>0</v>
      </c>
      <c r="AG122" s="125"/>
      <c r="AH122" s="1"/>
      <c r="AI122" s="1"/>
      <c r="AJ122" s="1">
        <f>SUM(AI95:AI120)</f>
        <v>227944.80000000002</v>
      </c>
      <c r="AK122" s="1">
        <f>AG122-AJ122</f>
        <v>-227944.80000000002</v>
      </c>
      <c r="AW122" s="124"/>
      <c r="AX122" s="125">
        <f>SUM(G122:AF122)</f>
        <v>13957.920000000006</v>
      </c>
    </row>
    <row r="123" spans="2:51" ht="13.5" thickBot="1">
      <c r="B123" s="166" t="s">
        <v>132</v>
      </c>
      <c r="C123" s="16"/>
      <c r="D123" s="16"/>
      <c r="E123" s="16"/>
      <c r="F123" s="16"/>
      <c r="G123" s="72">
        <f>G121-G122</f>
        <v>74471.04</v>
      </c>
      <c r="H123" s="72">
        <f>H121-H122</f>
        <v>26471.04</v>
      </c>
      <c r="I123" s="72">
        <f>I121-I122</f>
        <v>13751.04</v>
      </c>
      <c r="J123" s="72">
        <f>J121-J122</f>
        <v>1031.04</v>
      </c>
      <c r="K123" s="72">
        <f>K121-K122</f>
        <v>39289.68</v>
      </c>
      <c r="L123" s="72">
        <f aca="true" t="shared" si="38" ref="L123:AC123">L121-L122</f>
        <v>32274.000000000004</v>
      </c>
      <c r="M123" s="72">
        <f t="shared" si="38"/>
        <v>6354</v>
      </c>
      <c r="N123" s="72">
        <f t="shared" si="38"/>
        <v>3148.08</v>
      </c>
      <c r="O123" s="72">
        <f t="shared" si="38"/>
        <v>3148.08</v>
      </c>
      <c r="P123" s="72">
        <f t="shared" si="38"/>
        <v>3148.08</v>
      </c>
      <c r="Q123" s="72">
        <f t="shared" si="38"/>
        <v>3148.08</v>
      </c>
      <c r="R123" s="72">
        <f t="shared" si="38"/>
        <v>3148.08</v>
      </c>
      <c r="S123" s="72">
        <f t="shared" si="38"/>
        <v>3148.08</v>
      </c>
      <c r="T123" s="72">
        <f t="shared" si="38"/>
        <v>3148.08</v>
      </c>
      <c r="U123" s="72">
        <f t="shared" si="38"/>
        <v>3148.08</v>
      </c>
      <c r="V123" s="72">
        <f t="shared" si="38"/>
        <v>3148.08</v>
      </c>
      <c r="W123" s="72">
        <f t="shared" si="38"/>
        <v>1049.04</v>
      </c>
      <c r="X123" s="72">
        <f t="shared" si="38"/>
        <v>1049.04</v>
      </c>
      <c r="Y123" s="72">
        <f t="shared" si="38"/>
        <v>1049.04</v>
      </c>
      <c r="Z123" s="72">
        <f t="shared" si="38"/>
        <v>1049.04</v>
      </c>
      <c r="AA123" s="72">
        <f t="shared" si="38"/>
        <v>1049.04</v>
      </c>
      <c r="AB123" s="72">
        <f t="shared" si="38"/>
        <v>1049.04</v>
      </c>
      <c r="AC123" s="72">
        <f t="shared" si="38"/>
        <v>0</v>
      </c>
      <c r="AG123" s="124"/>
      <c r="AH123" s="1"/>
      <c r="AI123" s="1"/>
      <c r="AJ123" s="1"/>
      <c r="AW123" s="124"/>
      <c r="AX123" s="124"/>
      <c r="AY123" s="1">
        <f>SUM(G123:AF123)</f>
        <v>228268.79999999993</v>
      </c>
    </row>
    <row r="124" spans="2:50" ht="13.5" thickTop="1">
      <c r="B124" s="208"/>
      <c r="C124" s="32"/>
      <c r="D124" s="32"/>
      <c r="E124" s="32"/>
      <c r="F124" s="32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G124" s="124"/>
      <c r="AH124" s="1"/>
      <c r="AI124" s="1"/>
      <c r="AJ124" s="1"/>
      <c r="AW124" s="124"/>
      <c r="AX124" s="124"/>
    </row>
    <row r="125" spans="33:50" ht="13.5" thickBot="1">
      <c r="AG125" s="124"/>
      <c r="AH125" s="1"/>
      <c r="AI125" s="1"/>
      <c r="AJ125" s="1"/>
      <c r="AW125" s="124"/>
      <c r="AX125" s="124"/>
    </row>
    <row r="126" spans="2:50" ht="13.5" thickTop="1">
      <c r="B126" s="98" t="s">
        <v>59</v>
      </c>
      <c r="C126" s="98"/>
      <c r="D126" s="2"/>
      <c r="E126" s="139"/>
      <c r="F126" s="6"/>
      <c r="G126" s="18"/>
      <c r="H126" s="3"/>
      <c r="I126" s="3"/>
      <c r="J126" s="3"/>
      <c r="K126" s="3"/>
      <c r="L126" s="3"/>
      <c r="M126" s="3"/>
      <c r="N126" s="3"/>
      <c r="O126" s="3"/>
      <c r="P126" s="3"/>
      <c r="Q126" s="3" t="s">
        <v>10</v>
      </c>
      <c r="R126" s="3"/>
      <c r="S126" s="3"/>
      <c r="T126" s="3"/>
      <c r="U126" s="3"/>
      <c r="V126" s="3" t="s">
        <v>11</v>
      </c>
      <c r="W126" s="3"/>
      <c r="X126" s="3"/>
      <c r="Y126" s="3"/>
      <c r="Z126" s="3"/>
      <c r="AA126" s="3" t="s">
        <v>47</v>
      </c>
      <c r="AB126" s="3"/>
      <c r="AC126" s="6"/>
      <c r="AG126" s="124"/>
      <c r="AH126" s="1"/>
      <c r="AI126" s="1"/>
      <c r="AJ126" s="1"/>
      <c r="AW126" s="124"/>
      <c r="AX126" s="124"/>
    </row>
    <row r="127" spans="4:50" ht="12.75">
      <c r="D127" s="7"/>
      <c r="E127" s="140"/>
      <c r="F127" s="23"/>
      <c r="G127" s="19">
        <v>1</v>
      </c>
      <c r="H127" s="8">
        <v>2</v>
      </c>
      <c r="I127" s="8">
        <v>3</v>
      </c>
      <c r="J127" s="8">
        <v>4</v>
      </c>
      <c r="K127" s="8">
        <v>5</v>
      </c>
      <c r="L127" s="8">
        <v>6</v>
      </c>
      <c r="M127" s="8">
        <v>7</v>
      </c>
      <c r="N127" s="8">
        <v>8</v>
      </c>
      <c r="O127" s="8">
        <v>9</v>
      </c>
      <c r="P127" s="8">
        <v>10</v>
      </c>
      <c r="Q127" s="8">
        <v>11</v>
      </c>
      <c r="R127" s="8">
        <v>12</v>
      </c>
      <c r="S127" s="8">
        <v>13</v>
      </c>
      <c r="T127" s="8">
        <v>14</v>
      </c>
      <c r="U127" s="8">
        <v>15</v>
      </c>
      <c r="V127" s="8">
        <v>16</v>
      </c>
      <c r="W127" s="8">
        <v>17</v>
      </c>
      <c r="X127" s="8">
        <v>18</v>
      </c>
      <c r="Y127" s="8">
        <v>19</v>
      </c>
      <c r="Z127" s="8">
        <v>20</v>
      </c>
      <c r="AA127" s="8">
        <v>21</v>
      </c>
      <c r="AB127" s="122">
        <v>22</v>
      </c>
      <c r="AC127" s="23"/>
      <c r="AG127" s="124"/>
      <c r="AH127" s="1"/>
      <c r="AI127" s="1"/>
      <c r="AJ127" s="1"/>
      <c r="AW127" s="124"/>
      <c r="AX127" s="124"/>
    </row>
    <row r="128" spans="4:50" ht="12.75">
      <c r="D128" s="45"/>
      <c r="E128" s="141"/>
      <c r="F128" s="23"/>
      <c r="G128" s="42"/>
      <c r="H128" s="46">
        <v>1</v>
      </c>
      <c r="I128" s="46">
        <v>2</v>
      </c>
      <c r="J128" s="46">
        <v>3</v>
      </c>
      <c r="K128" s="46">
        <v>4</v>
      </c>
      <c r="L128" s="46">
        <v>5</v>
      </c>
      <c r="M128" s="46">
        <v>6</v>
      </c>
      <c r="N128" s="46">
        <v>7</v>
      </c>
      <c r="O128" s="46">
        <v>8</v>
      </c>
      <c r="P128" s="46">
        <v>9</v>
      </c>
      <c r="Q128" s="46">
        <v>10</v>
      </c>
      <c r="R128" s="46">
        <v>11</v>
      </c>
      <c r="S128" s="46">
        <v>12</v>
      </c>
      <c r="T128" s="46">
        <v>13</v>
      </c>
      <c r="U128" s="46">
        <v>14</v>
      </c>
      <c r="V128" s="46">
        <v>15</v>
      </c>
      <c r="W128" s="46">
        <v>16</v>
      </c>
      <c r="X128" s="46">
        <v>17</v>
      </c>
      <c r="Y128" s="46">
        <v>18</v>
      </c>
      <c r="Z128" s="46">
        <v>19</v>
      </c>
      <c r="AA128" s="46">
        <v>20</v>
      </c>
      <c r="AB128" s="46">
        <v>21</v>
      </c>
      <c r="AC128" s="123">
        <v>22</v>
      </c>
      <c r="AG128" s="124"/>
      <c r="AH128" s="1"/>
      <c r="AI128" s="1"/>
      <c r="AJ128" s="1"/>
      <c r="AW128" s="124"/>
      <c r="AX128" s="124"/>
    </row>
    <row r="129" spans="4:50" ht="13.5" thickBot="1">
      <c r="D129" s="45"/>
      <c r="E129" s="141"/>
      <c r="F129" s="23" t="s">
        <v>3</v>
      </c>
      <c r="G129" s="42"/>
      <c r="H129" s="46"/>
      <c r="I129" s="46"/>
      <c r="J129" s="46"/>
      <c r="K129" s="46">
        <v>1</v>
      </c>
      <c r="L129" s="46">
        <v>2</v>
      </c>
      <c r="M129" s="46">
        <v>3</v>
      </c>
      <c r="N129" s="46">
        <v>4</v>
      </c>
      <c r="O129" s="46">
        <v>5</v>
      </c>
      <c r="P129" s="46">
        <v>6</v>
      </c>
      <c r="Q129" s="46">
        <v>7</v>
      </c>
      <c r="R129" s="46">
        <v>8</v>
      </c>
      <c r="S129" s="46">
        <v>9</v>
      </c>
      <c r="T129" s="46">
        <v>10</v>
      </c>
      <c r="U129" s="46">
        <v>11</v>
      </c>
      <c r="V129" s="46">
        <v>12</v>
      </c>
      <c r="W129" s="46">
        <v>13</v>
      </c>
      <c r="X129" s="46">
        <v>14</v>
      </c>
      <c r="Y129" s="46">
        <v>15</v>
      </c>
      <c r="Z129" s="46">
        <v>16</v>
      </c>
      <c r="AA129" s="46">
        <v>17</v>
      </c>
      <c r="AB129" s="46">
        <v>18</v>
      </c>
      <c r="AC129" s="46">
        <v>19</v>
      </c>
      <c r="AD129" s="46">
        <v>20</v>
      </c>
      <c r="AE129" s="46">
        <v>21</v>
      </c>
      <c r="AF129" s="123">
        <v>22</v>
      </c>
      <c r="AG129" s="126"/>
      <c r="AH129" s="1"/>
      <c r="AI129" s="1"/>
      <c r="AJ129" s="1"/>
      <c r="AW129" s="124"/>
      <c r="AX129" s="124"/>
    </row>
    <row r="130" spans="2:50" ht="14.25" thickBot="1" thickTop="1">
      <c r="B130" s="53"/>
      <c r="C130" s="103" t="s">
        <v>53</v>
      </c>
      <c r="D130" s="15" t="s">
        <v>3</v>
      </c>
      <c r="E130" s="142"/>
      <c r="F130" s="31" t="s">
        <v>25</v>
      </c>
      <c r="G130" s="37">
        <v>2009</v>
      </c>
      <c r="H130" s="16">
        <f>G130+1</f>
        <v>2010</v>
      </c>
      <c r="I130" s="16">
        <f aca="true" t="shared" si="39" ref="I130:AC130">H130+1</f>
        <v>2011</v>
      </c>
      <c r="J130" s="16">
        <f t="shared" si="39"/>
        <v>2012</v>
      </c>
      <c r="K130" s="16">
        <f>J130+1</f>
        <v>2013</v>
      </c>
      <c r="L130" s="16">
        <f t="shared" si="39"/>
        <v>2014</v>
      </c>
      <c r="M130" s="16">
        <f t="shared" si="39"/>
        <v>2015</v>
      </c>
      <c r="N130" s="16">
        <f t="shared" si="39"/>
        <v>2016</v>
      </c>
      <c r="O130" s="16">
        <f t="shared" si="39"/>
        <v>2017</v>
      </c>
      <c r="P130" s="16">
        <f t="shared" si="39"/>
        <v>2018</v>
      </c>
      <c r="Q130" s="186">
        <f t="shared" si="39"/>
        <v>2019</v>
      </c>
      <c r="R130" s="186">
        <f t="shared" si="39"/>
        <v>2020</v>
      </c>
      <c r="S130" s="16">
        <f t="shared" si="39"/>
        <v>2021</v>
      </c>
      <c r="T130" s="16">
        <f t="shared" si="39"/>
        <v>2022</v>
      </c>
      <c r="U130" s="186">
        <f t="shared" si="39"/>
        <v>2023</v>
      </c>
      <c r="V130" s="186">
        <f t="shared" si="39"/>
        <v>2024</v>
      </c>
      <c r="W130" s="186">
        <f t="shared" si="39"/>
        <v>2025</v>
      </c>
      <c r="X130" s="16">
        <f t="shared" si="39"/>
        <v>2026</v>
      </c>
      <c r="Y130" s="16">
        <f t="shared" si="39"/>
        <v>2027</v>
      </c>
      <c r="Z130" s="186">
        <f t="shared" si="39"/>
        <v>2028</v>
      </c>
      <c r="AA130" s="186">
        <f t="shared" si="39"/>
        <v>2029</v>
      </c>
      <c r="AB130" s="186">
        <f t="shared" si="39"/>
        <v>2030</v>
      </c>
      <c r="AC130" s="16">
        <f t="shared" si="39"/>
        <v>2031</v>
      </c>
      <c r="AD130" s="16">
        <f>AC130+1</f>
        <v>2032</v>
      </c>
      <c r="AE130" s="186">
        <f>AD130+1</f>
        <v>2033</v>
      </c>
      <c r="AF130" s="16">
        <f>AE130+1</f>
        <v>2034</v>
      </c>
      <c r="AG130" s="124"/>
      <c r="AH130" s="1"/>
      <c r="AI130" s="1"/>
      <c r="AJ130" s="1"/>
      <c r="AW130" s="124"/>
      <c r="AX130" s="124"/>
    </row>
    <row r="131" spans="1:50" ht="13.5" thickTop="1">
      <c r="A131">
        <v>1</v>
      </c>
      <c r="B131" s="7" t="s">
        <v>26</v>
      </c>
      <c r="C131" s="100" t="s">
        <v>60</v>
      </c>
      <c r="D131" s="28">
        <v>2000</v>
      </c>
      <c r="E131" s="143"/>
      <c r="F131" s="29">
        <v>101.2</v>
      </c>
      <c r="G131" s="38">
        <f>ROUND(D131*F131,2)</f>
        <v>202400</v>
      </c>
      <c r="H131" s="28"/>
      <c r="I131" s="28"/>
      <c r="J131" s="28"/>
      <c r="K131" s="28"/>
      <c r="L131" s="28"/>
      <c r="M131" s="28"/>
      <c r="N131" s="28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30"/>
      <c r="AG131" s="124"/>
      <c r="AH131" s="1">
        <f aca="true" t="shared" si="40" ref="AH131:AH174">SUM(G131:AF131)</f>
        <v>202400</v>
      </c>
      <c r="AI131" s="1"/>
      <c r="AJ131" s="1"/>
      <c r="AL131">
        <v>1</v>
      </c>
      <c r="AM131" s="1">
        <f>AH131+AH146+AH161</f>
        <v>377800</v>
      </c>
      <c r="AW131" s="124"/>
      <c r="AX131" s="124"/>
    </row>
    <row r="132" spans="1:50" ht="12.75">
      <c r="A132">
        <v>2</v>
      </c>
      <c r="B132" s="7" t="s">
        <v>13</v>
      </c>
      <c r="C132" s="100" t="s">
        <v>60</v>
      </c>
      <c r="D132" s="10">
        <v>530</v>
      </c>
      <c r="E132" s="144"/>
      <c r="F132" s="24">
        <v>101.2</v>
      </c>
      <c r="G132" s="20">
        <f>ROUND(D132*F132,2)</f>
        <v>53636</v>
      </c>
      <c r="H132" s="8"/>
      <c r="I132" s="10"/>
      <c r="J132" s="10"/>
      <c r="K132" s="10"/>
      <c r="L132" s="10"/>
      <c r="M132" s="10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23"/>
      <c r="AG132" s="124"/>
      <c r="AH132" s="1">
        <f t="shared" si="40"/>
        <v>53636</v>
      </c>
      <c r="AI132" s="1"/>
      <c r="AJ132" s="1"/>
      <c r="AL132">
        <v>2</v>
      </c>
      <c r="AM132" s="1">
        <f aca="true" t="shared" si="41" ref="AM132:AM144">AH132+AH147+AH162</f>
        <v>100117</v>
      </c>
      <c r="AW132" s="124"/>
      <c r="AX132" s="124"/>
    </row>
    <row r="133" spans="1:50" ht="12.75">
      <c r="A133">
        <v>3</v>
      </c>
      <c r="B133" s="7" t="s">
        <v>14</v>
      </c>
      <c r="C133" s="100" t="s">
        <v>60</v>
      </c>
      <c r="D133" s="10">
        <v>530</v>
      </c>
      <c r="E133" s="144"/>
      <c r="F133" s="24">
        <v>101.2</v>
      </c>
      <c r="G133" s="20">
        <f>ROUND(D133*F133,2)</f>
        <v>53636</v>
      </c>
      <c r="H133" s="10"/>
      <c r="I133" s="10"/>
      <c r="J133" s="10"/>
      <c r="K133" s="10"/>
      <c r="L133" s="10"/>
      <c r="M133" s="10"/>
      <c r="N133" s="10"/>
      <c r="O133" s="8"/>
      <c r="P133" s="8"/>
      <c r="Q133" s="10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23"/>
      <c r="AG133" s="124"/>
      <c r="AH133" s="1">
        <f t="shared" si="40"/>
        <v>53636</v>
      </c>
      <c r="AI133" s="1"/>
      <c r="AJ133" s="1"/>
      <c r="AL133">
        <v>3</v>
      </c>
      <c r="AM133" s="1">
        <f t="shared" si="41"/>
        <v>100117</v>
      </c>
      <c r="AW133" s="124"/>
      <c r="AX133" s="124"/>
    </row>
    <row r="134" spans="1:50" ht="12.75">
      <c r="A134">
        <v>4</v>
      </c>
      <c r="B134" s="7" t="s">
        <v>15</v>
      </c>
      <c r="C134" s="100" t="s">
        <v>60</v>
      </c>
      <c r="D134" s="10">
        <v>530</v>
      </c>
      <c r="E134" s="144"/>
      <c r="F134" s="24">
        <v>101.2</v>
      </c>
      <c r="G134" s="20"/>
      <c r="H134" s="10">
        <f>ROUND(D134*F134,2)</f>
        <v>53636</v>
      </c>
      <c r="I134" s="10"/>
      <c r="J134" s="10"/>
      <c r="K134" s="10"/>
      <c r="L134" s="10"/>
      <c r="M134" s="10"/>
      <c r="N134" s="10"/>
      <c r="O134" s="8"/>
      <c r="P134" s="8"/>
      <c r="Q134" s="10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23"/>
      <c r="AG134" s="124"/>
      <c r="AH134" s="1">
        <f t="shared" si="40"/>
        <v>53636</v>
      </c>
      <c r="AI134" s="1"/>
      <c r="AJ134" s="1"/>
      <c r="AL134">
        <v>4</v>
      </c>
      <c r="AM134" s="1">
        <f t="shared" si="41"/>
        <v>100117</v>
      </c>
      <c r="AW134" s="124"/>
      <c r="AX134" s="124"/>
    </row>
    <row r="135" spans="1:50" ht="12.75">
      <c r="A135">
        <v>5</v>
      </c>
      <c r="B135" s="7" t="s">
        <v>27</v>
      </c>
      <c r="C135" s="100" t="s">
        <v>60</v>
      </c>
      <c r="D135" s="10">
        <v>530</v>
      </c>
      <c r="E135" s="144"/>
      <c r="F135" s="24">
        <v>101.2</v>
      </c>
      <c r="G135" s="20"/>
      <c r="H135" s="10">
        <f>ROUND(D135*F135,2)</f>
        <v>53636</v>
      </c>
      <c r="I135" s="10"/>
      <c r="J135" s="10"/>
      <c r="K135" s="10"/>
      <c r="L135" s="10"/>
      <c r="M135" s="10"/>
      <c r="N135" s="10"/>
      <c r="O135" s="8"/>
      <c r="P135" s="8"/>
      <c r="Q135" s="10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23"/>
      <c r="AG135" s="124"/>
      <c r="AH135" s="1">
        <f t="shared" si="40"/>
        <v>53636</v>
      </c>
      <c r="AI135" s="1"/>
      <c r="AJ135" s="1"/>
      <c r="AL135">
        <v>5</v>
      </c>
      <c r="AM135" s="1">
        <f t="shared" si="41"/>
        <v>100117</v>
      </c>
      <c r="AW135" s="124"/>
      <c r="AX135" s="124"/>
    </row>
    <row r="136" spans="1:50" ht="12.75">
      <c r="A136">
        <v>6</v>
      </c>
      <c r="B136" s="7" t="s">
        <v>20</v>
      </c>
      <c r="C136" s="100" t="s">
        <v>60</v>
      </c>
      <c r="D136" s="10">
        <v>530</v>
      </c>
      <c r="E136" s="144"/>
      <c r="F136" s="24">
        <v>101.2</v>
      </c>
      <c r="G136" s="20"/>
      <c r="H136" s="10"/>
      <c r="I136" s="10">
        <f>ROUND(D136*F136,2)</f>
        <v>53636</v>
      </c>
      <c r="J136" s="10"/>
      <c r="K136" s="10"/>
      <c r="L136" s="10"/>
      <c r="M136" s="10"/>
      <c r="N136" s="10"/>
      <c r="O136" s="8"/>
      <c r="P136" s="8"/>
      <c r="Q136" s="10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23"/>
      <c r="AG136" s="124"/>
      <c r="AH136" s="1">
        <f t="shared" si="40"/>
        <v>53636</v>
      </c>
      <c r="AI136" s="1"/>
      <c r="AJ136" s="1"/>
      <c r="AL136">
        <v>6</v>
      </c>
      <c r="AM136" s="1">
        <f t="shared" si="41"/>
        <v>100117</v>
      </c>
      <c r="AW136" s="124"/>
      <c r="AX136" s="124"/>
    </row>
    <row r="137" spans="1:50" ht="12.75">
      <c r="A137">
        <v>7</v>
      </c>
      <c r="B137" s="7" t="s">
        <v>21</v>
      </c>
      <c r="C137" s="100" t="s">
        <v>60</v>
      </c>
      <c r="D137" s="10">
        <v>530</v>
      </c>
      <c r="E137" s="144"/>
      <c r="F137" s="24">
        <v>101.2</v>
      </c>
      <c r="G137" s="20"/>
      <c r="H137" s="10"/>
      <c r="I137" s="10"/>
      <c r="J137" s="10"/>
      <c r="K137" s="10">
        <f>ROUND(D137*F137,2)</f>
        <v>53636</v>
      </c>
      <c r="L137" s="10"/>
      <c r="M137" s="10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23"/>
      <c r="AG137" s="124"/>
      <c r="AH137" s="1">
        <f t="shared" si="40"/>
        <v>53636</v>
      </c>
      <c r="AI137" s="1"/>
      <c r="AJ137" s="1"/>
      <c r="AL137">
        <v>7</v>
      </c>
      <c r="AM137" s="1">
        <f t="shared" si="41"/>
        <v>100117</v>
      </c>
      <c r="AW137" s="124"/>
      <c r="AX137" s="124"/>
    </row>
    <row r="138" spans="1:50" ht="12.75">
      <c r="A138">
        <v>8</v>
      </c>
      <c r="B138" s="7" t="s">
        <v>28</v>
      </c>
      <c r="C138" s="100" t="s">
        <v>60</v>
      </c>
      <c r="D138" s="10">
        <v>530</v>
      </c>
      <c r="E138" s="144"/>
      <c r="F138" s="24">
        <v>101.2</v>
      </c>
      <c r="G138" s="20"/>
      <c r="H138" s="10"/>
      <c r="I138" s="10"/>
      <c r="J138" s="10"/>
      <c r="K138" s="10"/>
      <c r="L138" s="10">
        <f>ROUND(D138*F138,2)</f>
        <v>53636</v>
      </c>
      <c r="M138" s="10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23"/>
      <c r="AG138" s="124"/>
      <c r="AH138" s="1">
        <f t="shared" si="40"/>
        <v>53636</v>
      </c>
      <c r="AI138" s="1"/>
      <c r="AJ138" s="1"/>
      <c r="AL138">
        <v>8</v>
      </c>
      <c r="AM138" s="1">
        <f t="shared" si="41"/>
        <v>100117</v>
      </c>
      <c r="AW138" s="124"/>
      <c r="AX138" s="124"/>
    </row>
    <row r="139" spans="1:50" ht="12.75">
      <c r="A139">
        <v>9</v>
      </c>
      <c r="B139" s="7" t="s">
        <v>22</v>
      </c>
      <c r="C139" s="100" t="s">
        <v>60</v>
      </c>
      <c r="D139" s="10">
        <v>530</v>
      </c>
      <c r="E139" s="144"/>
      <c r="F139" s="24">
        <v>101.2</v>
      </c>
      <c r="G139" s="20"/>
      <c r="H139" s="10"/>
      <c r="I139" s="10"/>
      <c r="J139" s="10"/>
      <c r="K139" s="10"/>
      <c r="L139" s="10"/>
      <c r="M139" s="10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23"/>
      <c r="AG139" s="124"/>
      <c r="AH139" s="1">
        <f t="shared" si="40"/>
        <v>0</v>
      </c>
      <c r="AI139" s="1"/>
      <c r="AJ139" s="1"/>
      <c r="AL139">
        <v>9</v>
      </c>
      <c r="AM139" s="1">
        <f t="shared" si="41"/>
        <v>32171</v>
      </c>
      <c r="AW139" s="124"/>
      <c r="AX139" s="124"/>
    </row>
    <row r="140" spans="1:50" ht="12.75">
      <c r="A140">
        <v>10</v>
      </c>
      <c r="B140" s="87" t="s">
        <v>16</v>
      </c>
      <c r="C140" s="104" t="s">
        <v>60</v>
      </c>
      <c r="D140" s="119">
        <v>550</v>
      </c>
      <c r="E140" s="145"/>
      <c r="F140" s="25">
        <v>101.2</v>
      </c>
      <c r="G140" s="21"/>
      <c r="H140" s="12"/>
      <c r="I140" s="14">
        <v>0</v>
      </c>
      <c r="J140" s="11"/>
      <c r="K140" s="12"/>
      <c r="L140" s="12"/>
      <c r="M140" s="10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23"/>
      <c r="AG140" s="124"/>
      <c r="AH140" s="1">
        <f t="shared" si="40"/>
        <v>0</v>
      </c>
      <c r="AI140" s="1"/>
      <c r="AJ140" s="1"/>
      <c r="AL140">
        <v>10</v>
      </c>
      <c r="AM140" s="1">
        <f t="shared" si="41"/>
        <v>48235</v>
      </c>
      <c r="AW140" s="124"/>
      <c r="AX140" s="124"/>
    </row>
    <row r="141" spans="1:50" ht="12.75">
      <c r="A141">
        <v>11</v>
      </c>
      <c r="B141" s="7" t="s">
        <v>23</v>
      </c>
      <c r="C141" s="100" t="s">
        <v>60</v>
      </c>
      <c r="D141" s="10">
        <v>530</v>
      </c>
      <c r="E141" s="144"/>
      <c r="F141" s="24">
        <v>101.2</v>
      </c>
      <c r="G141" s="20"/>
      <c r="H141" s="10"/>
      <c r="I141" s="10"/>
      <c r="J141" s="10"/>
      <c r="K141" s="10"/>
      <c r="L141" s="10"/>
      <c r="M141" s="10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23"/>
      <c r="AG141" s="124"/>
      <c r="AH141" s="1">
        <f t="shared" si="40"/>
        <v>0</v>
      </c>
      <c r="AI141" s="1"/>
      <c r="AJ141" s="1"/>
      <c r="AL141">
        <v>11</v>
      </c>
      <c r="AM141" s="1">
        <f t="shared" si="41"/>
        <v>32171</v>
      </c>
      <c r="AW141" s="124"/>
      <c r="AX141" s="124"/>
    </row>
    <row r="142" spans="1:50" ht="12.75">
      <c r="A142">
        <v>12</v>
      </c>
      <c r="B142" s="87" t="s">
        <v>17</v>
      </c>
      <c r="C142" s="104" t="s">
        <v>60</v>
      </c>
      <c r="D142" s="119">
        <v>550</v>
      </c>
      <c r="E142" s="145"/>
      <c r="F142" s="25">
        <v>101.2</v>
      </c>
      <c r="G142" s="21"/>
      <c r="H142" s="12"/>
      <c r="I142" s="12"/>
      <c r="J142" s="14">
        <v>0</v>
      </c>
      <c r="K142" s="12">
        <f>ROUND(D142*F142,2)</f>
        <v>55660</v>
      </c>
      <c r="L142" s="12"/>
      <c r="M142" s="10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23"/>
      <c r="AG142" s="124"/>
      <c r="AH142" s="1">
        <f t="shared" si="40"/>
        <v>55660</v>
      </c>
      <c r="AI142" s="1"/>
      <c r="AJ142" s="1"/>
      <c r="AL142">
        <v>12</v>
      </c>
      <c r="AM142" s="1">
        <f t="shared" si="41"/>
        <v>103895</v>
      </c>
      <c r="AW142" s="124"/>
      <c r="AX142" s="124"/>
    </row>
    <row r="143" spans="1:50" ht="12.75">
      <c r="A143">
        <v>13</v>
      </c>
      <c r="B143" s="7" t="s">
        <v>24</v>
      </c>
      <c r="C143" s="100" t="s">
        <v>60</v>
      </c>
      <c r="D143" s="10">
        <v>530</v>
      </c>
      <c r="E143" s="144"/>
      <c r="F143" s="24">
        <v>101.2</v>
      </c>
      <c r="G143" s="20"/>
      <c r="H143" s="10"/>
      <c r="I143" s="10"/>
      <c r="J143" s="10"/>
      <c r="K143" s="10"/>
      <c r="L143" s="10"/>
      <c r="M143" s="10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23"/>
      <c r="AG143" s="124"/>
      <c r="AH143" s="1">
        <f t="shared" si="40"/>
        <v>0</v>
      </c>
      <c r="AI143" s="1"/>
      <c r="AJ143" s="1"/>
      <c r="AL143">
        <v>13</v>
      </c>
      <c r="AM143" s="1">
        <f t="shared" si="41"/>
        <v>32171</v>
      </c>
      <c r="AW143" s="124"/>
      <c r="AX143" s="124"/>
    </row>
    <row r="144" spans="1:50" ht="12.75">
      <c r="A144">
        <v>14</v>
      </c>
      <c r="B144" s="87" t="s">
        <v>19</v>
      </c>
      <c r="C144" s="104" t="s">
        <v>60</v>
      </c>
      <c r="D144" s="119">
        <v>550</v>
      </c>
      <c r="E144" s="145"/>
      <c r="F144" s="25">
        <v>101.2</v>
      </c>
      <c r="G144" s="21"/>
      <c r="H144" s="12"/>
      <c r="I144" s="12"/>
      <c r="J144" s="12"/>
      <c r="K144" s="12"/>
      <c r="L144" s="12">
        <f>ROUND(D144*F144,2)</f>
        <v>55660</v>
      </c>
      <c r="M144" s="10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23"/>
      <c r="AG144" s="124"/>
      <c r="AH144" s="1">
        <f t="shared" si="40"/>
        <v>55660</v>
      </c>
      <c r="AI144" s="1"/>
      <c r="AJ144" s="1"/>
      <c r="AL144">
        <v>14</v>
      </c>
      <c r="AM144" s="1">
        <f t="shared" si="41"/>
        <v>103895</v>
      </c>
      <c r="AN144" s="1">
        <f>SUM(AM131:AM144)</f>
        <v>1431157</v>
      </c>
      <c r="AO144" s="1">
        <f>AN144-AI178</f>
        <v>0</v>
      </c>
      <c r="AW144" s="124"/>
      <c r="AX144" s="124"/>
    </row>
    <row r="145" spans="2:50" ht="12.75">
      <c r="B145" s="7"/>
      <c r="C145" s="101"/>
      <c r="D145" s="10"/>
      <c r="E145" s="144"/>
      <c r="F145" s="24"/>
      <c r="G145" s="20"/>
      <c r="H145" s="10"/>
      <c r="I145" s="10"/>
      <c r="J145" s="10"/>
      <c r="K145" s="10"/>
      <c r="L145" s="10"/>
      <c r="M145" s="10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23"/>
      <c r="AG145" s="124"/>
      <c r="AH145" s="1"/>
      <c r="AI145" s="1"/>
      <c r="AJ145" s="1"/>
      <c r="AW145" s="124"/>
      <c r="AX145" s="124"/>
    </row>
    <row r="146" spans="1:50" ht="12.75">
      <c r="A146">
        <v>1</v>
      </c>
      <c r="B146" s="7" t="s">
        <v>26</v>
      </c>
      <c r="C146" s="100" t="s">
        <v>57</v>
      </c>
      <c r="D146" s="28">
        <v>2000</v>
      </c>
      <c r="E146" s="143"/>
      <c r="F146" s="24">
        <v>27</v>
      </c>
      <c r="G146" s="20"/>
      <c r="H146" s="28">
        <f>ROUND(D146*F146,2)</f>
        <v>54000</v>
      </c>
      <c r="I146" s="28"/>
      <c r="J146" s="28"/>
      <c r="K146" s="28"/>
      <c r="L146" s="28"/>
      <c r="M146" s="10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23"/>
      <c r="AG146" s="124"/>
      <c r="AH146" s="1">
        <f t="shared" si="40"/>
        <v>54000</v>
      </c>
      <c r="AI146" s="1"/>
      <c r="AJ146" s="1"/>
      <c r="AW146" s="124"/>
      <c r="AX146" s="124"/>
    </row>
    <row r="147" spans="1:50" ht="12.75">
      <c r="A147">
        <v>2</v>
      </c>
      <c r="B147" s="7" t="s">
        <v>13</v>
      </c>
      <c r="C147" s="100" t="s">
        <v>57</v>
      </c>
      <c r="D147" s="10">
        <v>530</v>
      </c>
      <c r="E147" s="144"/>
      <c r="F147" s="24">
        <v>27</v>
      </c>
      <c r="G147" s="20"/>
      <c r="H147" s="28">
        <f>ROUND(D147*F147,2)</f>
        <v>14310</v>
      </c>
      <c r="I147" s="8"/>
      <c r="J147" s="10"/>
      <c r="K147" s="10"/>
      <c r="L147" s="10"/>
      <c r="M147" s="10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23"/>
      <c r="AG147" s="124"/>
      <c r="AH147" s="1">
        <f t="shared" si="40"/>
        <v>14310</v>
      </c>
      <c r="AI147" s="1"/>
      <c r="AJ147" s="1"/>
      <c r="AW147" s="124"/>
      <c r="AX147" s="124"/>
    </row>
    <row r="148" spans="1:50" ht="12.75">
      <c r="A148">
        <v>3</v>
      </c>
      <c r="B148" s="7" t="s">
        <v>14</v>
      </c>
      <c r="C148" s="100" t="s">
        <v>57</v>
      </c>
      <c r="D148" s="10">
        <v>530</v>
      </c>
      <c r="E148" s="144"/>
      <c r="F148" s="24">
        <v>27</v>
      </c>
      <c r="G148" s="20"/>
      <c r="H148" s="28">
        <f>ROUND(D148*F148,2)</f>
        <v>14310</v>
      </c>
      <c r="I148" s="10"/>
      <c r="J148" s="10"/>
      <c r="K148" s="10"/>
      <c r="L148" s="10"/>
      <c r="M148" s="10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23"/>
      <c r="AG148" s="124"/>
      <c r="AH148" s="1">
        <f t="shared" si="40"/>
        <v>14310</v>
      </c>
      <c r="AI148" s="1"/>
      <c r="AJ148" s="1"/>
      <c r="AW148" s="124"/>
      <c r="AX148" s="124"/>
    </row>
    <row r="149" spans="1:50" ht="12.75">
      <c r="A149">
        <v>4</v>
      </c>
      <c r="B149" s="7" t="s">
        <v>15</v>
      </c>
      <c r="C149" s="100" t="s">
        <v>57</v>
      </c>
      <c r="D149" s="10">
        <v>530</v>
      </c>
      <c r="E149" s="144"/>
      <c r="F149" s="24">
        <v>27</v>
      </c>
      <c r="G149" s="20"/>
      <c r="H149" s="10"/>
      <c r="I149" s="10">
        <f>ROUND(D149*F149,2)</f>
        <v>14310</v>
      </c>
      <c r="J149" s="10"/>
      <c r="K149" s="10"/>
      <c r="L149" s="10"/>
      <c r="M149" s="10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23"/>
      <c r="AG149" s="124"/>
      <c r="AH149" s="1">
        <f t="shared" si="40"/>
        <v>14310</v>
      </c>
      <c r="AI149" s="1"/>
      <c r="AJ149" s="1"/>
      <c r="AW149" s="124"/>
      <c r="AX149" s="124"/>
    </row>
    <row r="150" spans="1:50" ht="12.75">
      <c r="A150">
        <v>5</v>
      </c>
      <c r="B150" s="7" t="s">
        <v>27</v>
      </c>
      <c r="C150" s="100" t="s">
        <v>57</v>
      </c>
      <c r="D150" s="10">
        <v>530</v>
      </c>
      <c r="E150" s="144"/>
      <c r="F150" s="24">
        <v>27</v>
      </c>
      <c r="G150" s="20"/>
      <c r="H150" s="10"/>
      <c r="I150" s="10">
        <f>ROUND(D150*F150,2)</f>
        <v>14310</v>
      </c>
      <c r="J150" s="10"/>
      <c r="K150" s="10"/>
      <c r="L150" s="10"/>
      <c r="M150" s="10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23"/>
      <c r="AG150" s="124"/>
      <c r="AH150" s="1">
        <f t="shared" si="40"/>
        <v>14310</v>
      </c>
      <c r="AI150" s="1"/>
      <c r="AJ150" s="1"/>
      <c r="AW150" s="124"/>
      <c r="AX150" s="124"/>
    </row>
    <row r="151" spans="1:50" ht="12.75">
      <c r="A151">
        <v>6</v>
      </c>
      <c r="B151" s="7" t="s">
        <v>20</v>
      </c>
      <c r="C151" s="100" t="s">
        <v>57</v>
      </c>
      <c r="D151" s="10">
        <v>530</v>
      </c>
      <c r="E151" s="144"/>
      <c r="F151" s="24">
        <v>27</v>
      </c>
      <c r="G151" s="20"/>
      <c r="H151" s="10"/>
      <c r="I151" s="10"/>
      <c r="J151" s="8"/>
      <c r="K151" s="10">
        <f>ROUND(D151*F151,2)</f>
        <v>14310</v>
      </c>
      <c r="L151" s="10"/>
      <c r="M151" s="10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23"/>
      <c r="AG151" s="124"/>
      <c r="AH151" s="1">
        <f t="shared" si="40"/>
        <v>14310</v>
      </c>
      <c r="AI151" s="1"/>
      <c r="AJ151" s="1"/>
      <c r="AW151" s="124"/>
      <c r="AX151" s="124"/>
    </row>
    <row r="152" spans="1:50" ht="12.75">
      <c r="A152">
        <v>7</v>
      </c>
      <c r="B152" s="7" t="s">
        <v>21</v>
      </c>
      <c r="C152" s="100" t="s">
        <v>57</v>
      </c>
      <c r="D152" s="10">
        <v>530</v>
      </c>
      <c r="E152" s="144"/>
      <c r="F152" s="24">
        <v>27</v>
      </c>
      <c r="G152" s="20"/>
      <c r="H152" s="10"/>
      <c r="I152" s="10"/>
      <c r="J152" s="10"/>
      <c r="K152" s="10"/>
      <c r="L152" s="10">
        <f>ROUND(D152*F152,2)</f>
        <v>14310</v>
      </c>
      <c r="M152" s="10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23"/>
      <c r="AG152" s="124"/>
      <c r="AH152" s="1">
        <f t="shared" si="40"/>
        <v>14310</v>
      </c>
      <c r="AI152" s="1"/>
      <c r="AJ152" s="1"/>
      <c r="AW152" s="124"/>
      <c r="AX152" s="124"/>
    </row>
    <row r="153" spans="1:50" ht="12.75">
      <c r="A153">
        <v>8</v>
      </c>
      <c r="B153" s="7" t="s">
        <v>28</v>
      </c>
      <c r="C153" s="100" t="s">
        <v>57</v>
      </c>
      <c r="D153" s="10">
        <v>530</v>
      </c>
      <c r="E153" s="144"/>
      <c r="F153" s="24">
        <v>27</v>
      </c>
      <c r="G153" s="20"/>
      <c r="H153" s="10"/>
      <c r="I153" s="10"/>
      <c r="J153" s="10"/>
      <c r="K153" s="10"/>
      <c r="L153" s="10"/>
      <c r="M153" s="10">
        <f>ROUND(D153*F153,2)</f>
        <v>14310</v>
      </c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23"/>
      <c r="AG153" s="124"/>
      <c r="AH153" s="1">
        <f t="shared" si="40"/>
        <v>14310</v>
      </c>
      <c r="AI153" s="1"/>
      <c r="AJ153" s="1"/>
      <c r="AW153" s="124"/>
      <c r="AX153" s="124"/>
    </row>
    <row r="154" spans="1:50" ht="12.75">
      <c r="A154">
        <v>9</v>
      </c>
      <c r="B154" s="7" t="s">
        <v>22</v>
      </c>
      <c r="C154" s="100" t="s">
        <v>57</v>
      </c>
      <c r="D154" s="10">
        <v>530</v>
      </c>
      <c r="E154" s="144"/>
      <c r="F154" s="24">
        <v>27</v>
      </c>
      <c r="G154" s="20"/>
      <c r="H154" s="10"/>
      <c r="I154" s="10"/>
      <c r="J154" s="10"/>
      <c r="K154" s="10"/>
      <c r="L154" s="10"/>
      <c r="M154" s="10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23"/>
      <c r="AG154" s="124"/>
      <c r="AH154" s="1">
        <f t="shared" si="40"/>
        <v>0</v>
      </c>
      <c r="AI154" s="1"/>
      <c r="AJ154" s="1"/>
      <c r="AW154" s="124"/>
      <c r="AX154" s="124"/>
    </row>
    <row r="155" spans="1:50" ht="12.75">
      <c r="A155">
        <v>10</v>
      </c>
      <c r="B155" s="87" t="s">
        <v>16</v>
      </c>
      <c r="C155" s="104" t="s">
        <v>57</v>
      </c>
      <c r="D155" s="119">
        <v>550</v>
      </c>
      <c r="E155" s="145"/>
      <c r="F155" s="25">
        <v>27</v>
      </c>
      <c r="G155" s="21"/>
      <c r="H155" s="12"/>
      <c r="I155" s="12"/>
      <c r="J155" s="14">
        <v>0</v>
      </c>
      <c r="K155" s="12">
        <f>ROUND(D155*F155,2)</f>
        <v>14850</v>
      </c>
      <c r="L155" s="12"/>
      <c r="M155" s="12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23"/>
      <c r="AG155" s="124"/>
      <c r="AH155" s="1">
        <f t="shared" si="40"/>
        <v>14850</v>
      </c>
      <c r="AI155" s="1"/>
      <c r="AJ155" s="1"/>
      <c r="AW155" s="124"/>
      <c r="AX155" s="124"/>
    </row>
    <row r="156" spans="1:50" ht="12.75">
      <c r="A156">
        <v>11</v>
      </c>
      <c r="B156" s="7" t="s">
        <v>23</v>
      </c>
      <c r="C156" s="100" t="s">
        <v>57</v>
      </c>
      <c r="D156" s="10">
        <v>530</v>
      </c>
      <c r="E156" s="144"/>
      <c r="F156" s="24">
        <v>27</v>
      </c>
      <c r="G156" s="20"/>
      <c r="H156" s="10"/>
      <c r="I156" s="10"/>
      <c r="J156" s="10"/>
      <c r="K156" s="10"/>
      <c r="L156" s="10"/>
      <c r="M156" s="10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23"/>
      <c r="AG156" s="124"/>
      <c r="AH156" s="1">
        <f t="shared" si="40"/>
        <v>0</v>
      </c>
      <c r="AI156" s="1"/>
      <c r="AJ156" s="1"/>
      <c r="AW156" s="124"/>
      <c r="AX156" s="124"/>
    </row>
    <row r="157" spans="1:50" ht="12.75">
      <c r="A157">
        <v>12</v>
      </c>
      <c r="B157" s="87" t="s">
        <v>17</v>
      </c>
      <c r="C157" s="104" t="s">
        <v>57</v>
      </c>
      <c r="D157" s="119">
        <v>550</v>
      </c>
      <c r="E157" s="145"/>
      <c r="F157" s="25">
        <v>27</v>
      </c>
      <c r="G157" s="21"/>
      <c r="H157" s="12"/>
      <c r="I157" s="12"/>
      <c r="J157" s="12"/>
      <c r="K157" s="12"/>
      <c r="L157" s="12">
        <f>ROUND(D157*F157,2)</f>
        <v>14850</v>
      </c>
      <c r="M157" s="12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23"/>
      <c r="AG157" s="124"/>
      <c r="AH157" s="1">
        <f t="shared" si="40"/>
        <v>14850</v>
      </c>
      <c r="AI157" s="1"/>
      <c r="AJ157" s="1"/>
      <c r="AW157" s="124"/>
      <c r="AX157" s="124"/>
    </row>
    <row r="158" spans="1:50" ht="12.75">
      <c r="A158">
        <v>13</v>
      </c>
      <c r="B158" s="7" t="s">
        <v>24</v>
      </c>
      <c r="C158" s="100" t="s">
        <v>57</v>
      </c>
      <c r="D158" s="10">
        <v>530</v>
      </c>
      <c r="E158" s="144"/>
      <c r="F158" s="24">
        <v>27</v>
      </c>
      <c r="G158" s="20"/>
      <c r="H158" s="10"/>
      <c r="I158" s="10"/>
      <c r="J158" s="10"/>
      <c r="K158" s="10"/>
      <c r="L158" s="10"/>
      <c r="M158" s="10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23"/>
      <c r="AG158" s="124"/>
      <c r="AH158" s="1">
        <f t="shared" si="40"/>
        <v>0</v>
      </c>
      <c r="AI158" s="1"/>
      <c r="AJ158" s="1"/>
      <c r="AW158" s="124"/>
      <c r="AX158" s="124"/>
    </row>
    <row r="159" spans="1:50" ht="12.75">
      <c r="A159">
        <v>14</v>
      </c>
      <c r="B159" s="87" t="s">
        <v>19</v>
      </c>
      <c r="C159" s="104" t="s">
        <v>57</v>
      </c>
      <c r="D159" s="119">
        <v>550</v>
      </c>
      <c r="E159" s="145"/>
      <c r="F159" s="25">
        <v>27</v>
      </c>
      <c r="G159" s="21"/>
      <c r="H159" s="12"/>
      <c r="I159" s="12"/>
      <c r="J159" s="12"/>
      <c r="K159" s="12"/>
      <c r="L159" s="12"/>
      <c r="M159" s="12">
        <f>ROUND(D159*F159,2)</f>
        <v>14850</v>
      </c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23"/>
      <c r="AG159" s="124"/>
      <c r="AH159" s="1">
        <f t="shared" si="40"/>
        <v>14850</v>
      </c>
      <c r="AI159" s="1"/>
      <c r="AJ159" s="1"/>
      <c r="AW159" s="124"/>
      <c r="AX159" s="124"/>
    </row>
    <row r="160" spans="2:50" ht="12.75">
      <c r="B160" s="7"/>
      <c r="C160" s="100"/>
      <c r="D160" s="10"/>
      <c r="E160" s="144"/>
      <c r="F160" s="24"/>
      <c r="G160" s="20"/>
      <c r="H160" s="10"/>
      <c r="I160" s="10"/>
      <c r="J160" s="10"/>
      <c r="K160" s="10"/>
      <c r="L160" s="10"/>
      <c r="M160" s="10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23"/>
      <c r="AG160" s="124"/>
      <c r="AH160" s="1"/>
      <c r="AI160" s="1"/>
      <c r="AJ160" s="1"/>
      <c r="AW160" s="124"/>
      <c r="AX160" s="124"/>
    </row>
    <row r="161" spans="1:50" ht="12.75">
      <c r="A161">
        <v>1</v>
      </c>
      <c r="B161" s="7" t="s">
        <v>26</v>
      </c>
      <c r="C161" s="100" t="s">
        <v>61</v>
      </c>
      <c r="D161" s="28">
        <v>2000</v>
      </c>
      <c r="E161" s="143"/>
      <c r="F161" s="24">
        <f>32.9+27.8</f>
        <v>60.7</v>
      </c>
      <c r="G161" s="20"/>
      <c r="H161" s="28"/>
      <c r="I161" s="28"/>
      <c r="J161" s="28"/>
      <c r="K161" s="28">
        <f>ROUND(D161*F161,2)</f>
        <v>121400</v>
      </c>
      <c r="L161" s="28"/>
      <c r="M161" s="28"/>
      <c r="N161" s="28"/>
      <c r="O161" s="2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23"/>
      <c r="AG161" s="124"/>
      <c r="AH161" s="1">
        <f t="shared" si="40"/>
        <v>121400</v>
      </c>
      <c r="AI161" s="1"/>
      <c r="AJ161" s="1"/>
      <c r="AW161" s="124"/>
      <c r="AX161" s="124"/>
    </row>
    <row r="162" spans="1:50" ht="12.75">
      <c r="A162">
        <v>2</v>
      </c>
      <c r="B162" s="7" t="s">
        <v>13</v>
      </c>
      <c r="C162" s="100" t="s">
        <v>61</v>
      </c>
      <c r="D162" s="10">
        <v>530</v>
      </c>
      <c r="E162" s="144"/>
      <c r="F162" s="24">
        <f aca="true" t="shared" si="42" ref="F162:F174">32.9+27.8</f>
        <v>60.7</v>
      </c>
      <c r="G162" s="20"/>
      <c r="H162" s="28"/>
      <c r="I162" s="28"/>
      <c r="J162" s="8"/>
      <c r="K162" s="28">
        <f>ROUND(D162*F162,2)</f>
        <v>32171</v>
      </c>
      <c r="L162" s="8"/>
      <c r="M162" s="10"/>
      <c r="N162" s="10"/>
      <c r="O162" s="10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23"/>
      <c r="AG162" s="124"/>
      <c r="AH162" s="1">
        <f t="shared" si="40"/>
        <v>32171</v>
      </c>
      <c r="AI162" s="1"/>
      <c r="AJ162" s="1"/>
      <c r="AW162" s="124"/>
      <c r="AX162" s="124"/>
    </row>
    <row r="163" spans="1:50" ht="12.75">
      <c r="A163">
        <v>3</v>
      </c>
      <c r="B163" s="7" t="s">
        <v>14</v>
      </c>
      <c r="C163" s="100" t="s">
        <v>61</v>
      </c>
      <c r="D163" s="10">
        <v>530</v>
      </c>
      <c r="E163" s="144"/>
      <c r="F163" s="24">
        <f t="shared" si="42"/>
        <v>60.7</v>
      </c>
      <c r="G163" s="20"/>
      <c r="H163" s="10"/>
      <c r="I163" s="10"/>
      <c r="J163" s="10"/>
      <c r="K163" s="28">
        <f>ROUND(D163*F163,2)</f>
        <v>32171</v>
      </c>
      <c r="L163" s="10"/>
      <c r="M163" s="10"/>
      <c r="N163" s="10"/>
      <c r="O163" s="10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23"/>
      <c r="AG163" s="124"/>
      <c r="AH163" s="1">
        <f t="shared" si="40"/>
        <v>32171</v>
      </c>
      <c r="AI163" s="1"/>
      <c r="AJ163" s="1"/>
      <c r="AW163" s="124"/>
      <c r="AX163" s="124"/>
    </row>
    <row r="164" spans="1:50" ht="12.75">
      <c r="A164">
        <v>4</v>
      </c>
      <c r="B164" s="7" t="s">
        <v>15</v>
      </c>
      <c r="C164" s="100" t="s">
        <v>61</v>
      </c>
      <c r="D164" s="10">
        <v>530</v>
      </c>
      <c r="E164" s="144"/>
      <c r="F164" s="24">
        <f t="shared" si="42"/>
        <v>60.7</v>
      </c>
      <c r="G164" s="20"/>
      <c r="H164" s="10"/>
      <c r="I164" s="10"/>
      <c r="J164" s="10"/>
      <c r="K164" s="10"/>
      <c r="L164" s="10">
        <f>ROUND(D164*F164,2)</f>
        <v>32171</v>
      </c>
      <c r="M164" s="10"/>
      <c r="N164" s="10"/>
      <c r="O164" s="10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23"/>
      <c r="AG164" s="124"/>
      <c r="AH164" s="1">
        <f t="shared" si="40"/>
        <v>32171</v>
      </c>
      <c r="AI164" s="1"/>
      <c r="AJ164" s="1"/>
      <c r="AW164" s="124"/>
      <c r="AX164" s="124"/>
    </row>
    <row r="165" spans="1:50" ht="12.75">
      <c r="A165">
        <v>5</v>
      </c>
      <c r="B165" s="7" t="s">
        <v>27</v>
      </c>
      <c r="C165" s="100" t="s">
        <v>61</v>
      </c>
      <c r="D165" s="10">
        <v>530</v>
      </c>
      <c r="E165" s="144"/>
      <c r="F165" s="24">
        <f t="shared" si="42"/>
        <v>60.7</v>
      </c>
      <c r="G165" s="20"/>
      <c r="H165" s="10"/>
      <c r="I165" s="10"/>
      <c r="J165" s="10"/>
      <c r="K165" s="10"/>
      <c r="L165" s="10">
        <f>ROUND(D165*F165,2)</f>
        <v>32171</v>
      </c>
      <c r="M165" s="10"/>
      <c r="N165" s="10"/>
      <c r="O165" s="10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23"/>
      <c r="AG165" s="124"/>
      <c r="AH165" s="1">
        <f t="shared" si="40"/>
        <v>32171</v>
      </c>
      <c r="AI165" s="1"/>
      <c r="AJ165" s="1"/>
      <c r="AW165" s="124"/>
      <c r="AX165" s="124"/>
    </row>
    <row r="166" spans="1:50" ht="12.75">
      <c r="A166">
        <v>6</v>
      </c>
      <c r="B166" s="7" t="s">
        <v>20</v>
      </c>
      <c r="C166" s="100" t="s">
        <v>61</v>
      </c>
      <c r="D166" s="10">
        <v>530</v>
      </c>
      <c r="E166" s="144"/>
      <c r="F166" s="24">
        <f t="shared" si="42"/>
        <v>60.7</v>
      </c>
      <c r="G166" s="20"/>
      <c r="H166" s="10"/>
      <c r="I166" s="10"/>
      <c r="J166" s="10"/>
      <c r="K166" s="10"/>
      <c r="L166" s="10">
        <f>ROUND(D166*F166,2)</f>
        <v>32171</v>
      </c>
      <c r="M166" s="8"/>
      <c r="N166" s="10"/>
      <c r="O166" s="10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23"/>
      <c r="AG166" s="124"/>
      <c r="AH166" s="1">
        <f t="shared" si="40"/>
        <v>32171</v>
      </c>
      <c r="AI166" s="1"/>
      <c r="AJ166" s="1"/>
      <c r="AW166" s="124"/>
      <c r="AX166" s="124"/>
    </row>
    <row r="167" spans="1:50" ht="12.75">
      <c r="A167">
        <v>7</v>
      </c>
      <c r="B167" s="7" t="s">
        <v>21</v>
      </c>
      <c r="C167" s="100" t="s">
        <v>61</v>
      </c>
      <c r="D167" s="10">
        <v>530</v>
      </c>
      <c r="E167" s="144"/>
      <c r="F167" s="24">
        <f t="shared" si="42"/>
        <v>60.7</v>
      </c>
      <c r="G167" s="20"/>
      <c r="H167" s="10"/>
      <c r="I167" s="10"/>
      <c r="J167" s="10"/>
      <c r="K167" s="10"/>
      <c r="L167" s="10"/>
      <c r="M167" s="10">
        <f>ROUND(D167*F167,2)</f>
        <v>32171</v>
      </c>
      <c r="N167" s="10"/>
      <c r="O167" s="10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23"/>
      <c r="AG167" s="124"/>
      <c r="AH167" s="1">
        <f t="shared" si="40"/>
        <v>32171</v>
      </c>
      <c r="AI167" s="1"/>
      <c r="AJ167" s="1"/>
      <c r="AW167" s="124"/>
      <c r="AX167" s="124"/>
    </row>
    <row r="168" spans="1:50" ht="12.75">
      <c r="A168">
        <v>8</v>
      </c>
      <c r="B168" s="7" t="s">
        <v>28</v>
      </c>
      <c r="C168" s="100" t="s">
        <v>61</v>
      </c>
      <c r="D168" s="10">
        <v>530</v>
      </c>
      <c r="E168" s="144"/>
      <c r="F168" s="24">
        <f t="shared" si="42"/>
        <v>60.7</v>
      </c>
      <c r="G168" s="20"/>
      <c r="H168" s="10"/>
      <c r="I168" s="10"/>
      <c r="J168" s="10"/>
      <c r="K168" s="10"/>
      <c r="L168" s="10"/>
      <c r="M168" s="10">
        <f>ROUND(D168*F168,2)</f>
        <v>32171</v>
      </c>
      <c r="N168" s="10"/>
      <c r="O168" s="10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23"/>
      <c r="AG168" s="124"/>
      <c r="AH168" s="1">
        <f t="shared" si="40"/>
        <v>32171</v>
      </c>
      <c r="AI168" s="1"/>
      <c r="AJ168" s="1"/>
      <c r="AW168" s="124"/>
      <c r="AX168" s="124"/>
    </row>
    <row r="169" spans="1:50" ht="12.75">
      <c r="A169">
        <v>9</v>
      </c>
      <c r="B169" s="7" t="s">
        <v>22</v>
      </c>
      <c r="C169" s="100" t="s">
        <v>61</v>
      </c>
      <c r="D169" s="10">
        <v>530</v>
      </c>
      <c r="E169" s="144"/>
      <c r="F169" s="24">
        <f t="shared" si="42"/>
        <v>60.7</v>
      </c>
      <c r="G169" s="20"/>
      <c r="H169" s="10"/>
      <c r="I169" s="10"/>
      <c r="J169" s="10"/>
      <c r="K169" s="10"/>
      <c r="L169" s="10"/>
      <c r="M169" s="10">
        <f>ROUND(D169*F169,2)</f>
        <v>32171</v>
      </c>
      <c r="N169" s="10"/>
      <c r="O169" s="10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23"/>
      <c r="AG169" s="124"/>
      <c r="AH169" s="1">
        <f t="shared" si="40"/>
        <v>32171</v>
      </c>
      <c r="AI169" s="1"/>
      <c r="AJ169" s="1"/>
      <c r="AW169" s="124"/>
      <c r="AX169" s="124"/>
    </row>
    <row r="170" spans="1:50" ht="12.75">
      <c r="A170">
        <v>10</v>
      </c>
      <c r="B170" s="87" t="s">
        <v>16</v>
      </c>
      <c r="C170" s="104" t="s">
        <v>61</v>
      </c>
      <c r="D170" s="119">
        <v>550</v>
      </c>
      <c r="E170" s="145"/>
      <c r="F170" s="25">
        <f t="shared" si="42"/>
        <v>60.7</v>
      </c>
      <c r="G170" s="21"/>
      <c r="H170" s="12"/>
      <c r="I170" s="12"/>
      <c r="J170" s="12"/>
      <c r="K170" s="12"/>
      <c r="L170" s="10"/>
      <c r="M170" s="10">
        <f>ROUND(D170*F170,2)</f>
        <v>33385</v>
      </c>
      <c r="N170" s="8"/>
      <c r="O170" s="10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23"/>
      <c r="AG170" s="124"/>
      <c r="AH170" s="1">
        <f t="shared" si="40"/>
        <v>33385</v>
      </c>
      <c r="AI170" s="1"/>
      <c r="AJ170" s="1"/>
      <c r="AW170" s="124"/>
      <c r="AX170" s="124"/>
    </row>
    <row r="171" spans="1:50" ht="12.75">
      <c r="A171">
        <v>11</v>
      </c>
      <c r="B171" s="7" t="s">
        <v>23</v>
      </c>
      <c r="C171" s="100" t="s">
        <v>61</v>
      </c>
      <c r="D171" s="10">
        <v>530</v>
      </c>
      <c r="E171" s="144"/>
      <c r="F171" s="24">
        <f t="shared" si="42"/>
        <v>60.7</v>
      </c>
      <c r="G171" s="20"/>
      <c r="H171" s="10"/>
      <c r="I171" s="10"/>
      <c r="J171" s="10"/>
      <c r="K171" s="10"/>
      <c r="L171" s="10"/>
      <c r="M171" s="10"/>
      <c r="N171" s="10">
        <f>ROUND(D171*F171,2)</f>
        <v>32171</v>
      </c>
      <c r="O171" s="10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23"/>
      <c r="AG171" s="124"/>
      <c r="AH171" s="1">
        <f t="shared" si="40"/>
        <v>32171</v>
      </c>
      <c r="AI171" s="1"/>
      <c r="AJ171" s="1"/>
      <c r="AW171" s="124"/>
      <c r="AX171" s="124"/>
    </row>
    <row r="172" spans="1:50" ht="12.75">
      <c r="A172">
        <v>12</v>
      </c>
      <c r="B172" s="87" t="s">
        <v>17</v>
      </c>
      <c r="C172" s="104" t="s">
        <v>61</v>
      </c>
      <c r="D172" s="119">
        <v>550</v>
      </c>
      <c r="E172" s="145"/>
      <c r="F172" s="25">
        <f t="shared" si="42"/>
        <v>60.7</v>
      </c>
      <c r="G172" s="21"/>
      <c r="H172" s="12"/>
      <c r="I172" s="12"/>
      <c r="J172" s="12"/>
      <c r="K172" s="12"/>
      <c r="L172" s="10"/>
      <c r="M172" s="10"/>
      <c r="N172" s="10">
        <f>ROUND(D172*F172,2)</f>
        <v>33385</v>
      </c>
      <c r="O172" s="10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23"/>
      <c r="AG172" s="124"/>
      <c r="AH172" s="1">
        <f t="shared" si="40"/>
        <v>33385</v>
      </c>
      <c r="AI172" s="1"/>
      <c r="AJ172" s="1"/>
      <c r="AW172" s="124"/>
      <c r="AX172" s="124"/>
    </row>
    <row r="173" spans="1:50" ht="12.75">
      <c r="A173">
        <v>13</v>
      </c>
      <c r="B173" s="7" t="s">
        <v>24</v>
      </c>
      <c r="C173" s="100" t="s">
        <v>61</v>
      </c>
      <c r="D173" s="10">
        <v>530</v>
      </c>
      <c r="E173" s="144"/>
      <c r="F173" s="24">
        <f t="shared" si="42"/>
        <v>60.7</v>
      </c>
      <c r="G173" s="20"/>
      <c r="H173" s="10"/>
      <c r="I173" s="10"/>
      <c r="J173" s="10"/>
      <c r="K173" s="10"/>
      <c r="L173" s="10"/>
      <c r="M173" s="10"/>
      <c r="N173" s="10"/>
      <c r="O173" s="10">
        <f>ROUND(D173*F173,2)</f>
        <v>32171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23"/>
      <c r="AG173" s="124"/>
      <c r="AH173" s="1">
        <f t="shared" si="40"/>
        <v>32171</v>
      </c>
      <c r="AI173" s="1"/>
      <c r="AJ173" s="1"/>
      <c r="AW173" s="124"/>
      <c r="AX173" s="124"/>
    </row>
    <row r="174" spans="1:50" ht="12.75">
      <c r="A174">
        <v>14</v>
      </c>
      <c r="B174" s="87" t="s">
        <v>19</v>
      </c>
      <c r="C174" s="104" t="s">
        <v>61</v>
      </c>
      <c r="D174" s="119">
        <v>550</v>
      </c>
      <c r="E174" s="145"/>
      <c r="F174" s="25">
        <f t="shared" si="42"/>
        <v>60.7</v>
      </c>
      <c r="G174" s="21"/>
      <c r="H174" s="12"/>
      <c r="I174" s="12"/>
      <c r="J174" s="12"/>
      <c r="K174" s="12"/>
      <c r="L174" s="10"/>
      <c r="M174" s="10"/>
      <c r="N174" s="10"/>
      <c r="O174" s="10">
        <f>ROUND(D174*F174,2)</f>
        <v>33385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23"/>
      <c r="AG174" s="124"/>
      <c r="AH174" s="1">
        <f t="shared" si="40"/>
        <v>33385</v>
      </c>
      <c r="AI174" s="1"/>
      <c r="AJ174" s="1"/>
      <c r="AW174" s="124"/>
      <c r="AX174" s="124"/>
    </row>
    <row r="175" spans="2:50" ht="12.75">
      <c r="B175" s="7"/>
      <c r="C175" s="100"/>
      <c r="D175" s="10"/>
      <c r="E175" s="144"/>
      <c r="F175" s="24"/>
      <c r="G175" s="20"/>
      <c r="H175" s="10"/>
      <c r="I175" s="10"/>
      <c r="J175" s="10"/>
      <c r="K175" s="10"/>
      <c r="L175" s="10"/>
      <c r="M175" s="10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23"/>
      <c r="AG175" s="124"/>
      <c r="AH175" s="1"/>
      <c r="AI175" s="1"/>
      <c r="AJ175" s="1"/>
      <c r="AW175" s="124"/>
      <c r="AX175" s="124"/>
    </row>
    <row r="176" spans="2:50" ht="12.75">
      <c r="B176" s="7"/>
      <c r="C176" s="100"/>
      <c r="D176" s="10"/>
      <c r="E176" s="144"/>
      <c r="F176" s="24"/>
      <c r="G176" s="20"/>
      <c r="H176" s="10"/>
      <c r="I176" s="10"/>
      <c r="J176" s="10"/>
      <c r="K176" s="10"/>
      <c r="L176" s="10"/>
      <c r="M176" s="10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23"/>
      <c r="AG176" s="124"/>
      <c r="AH176" s="1"/>
      <c r="AI176" s="1"/>
      <c r="AJ176" s="1"/>
      <c r="AW176" s="124"/>
      <c r="AX176" s="124"/>
    </row>
    <row r="177" spans="2:50" ht="12.75">
      <c r="B177" s="7"/>
      <c r="C177" s="101"/>
      <c r="D177" s="10"/>
      <c r="E177" s="144"/>
      <c r="F177" s="23"/>
      <c r="G177" s="20"/>
      <c r="H177" s="10"/>
      <c r="I177" s="10"/>
      <c r="J177" s="10"/>
      <c r="K177" s="10"/>
      <c r="L177" s="10"/>
      <c r="M177" s="10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23"/>
      <c r="AG177" s="124"/>
      <c r="AH177" s="1"/>
      <c r="AI177" s="1"/>
      <c r="AJ177" s="1"/>
      <c r="AW177" s="124"/>
      <c r="AX177" s="124"/>
    </row>
    <row r="178" spans="2:50" ht="13.5" thickBot="1">
      <c r="B178" s="15" t="s">
        <v>48</v>
      </c>
      <c r="C178" s="102"/>
      <c r="D178" s="16"/>
      <c r="E178" s="146"/>
      <c r="F178" s="73">
        <f>F131+F146+F161</f>
        <v>188.89999999999998</v>
      </c>
      <c r="G178" s="77">
        <f aca="true" t="shared" si="43" ref="G178:AC178">SUM(G131:G177)</f>
        <v>309672</v>
      </c>
      <c r="H178" s="72">
        <f t="shared" si="43"/>
        <v>189892</v>
      </c>
      <c r="I178" s="72">
        <f t="shared" si="43"/>
        <v>82256</v>
      </c>
      <c r="J178" s="72">
        <f t="shared" si="43"/>
        <v>0</v>
      </c>
      <c r="K178" s="72">
        <f t="shared" si="43"/>
        <v>324198</v>
      </c>
      <c r="L178" s="72">
        <f t="shared" si="43"/>
        <v>234969</v>
      </c>
      <c r="M178" s="72">
        <f t="shared" si="43"/>
        <v>159058</v>
      </c>
      <c r="N178" s="72">
        <f t="shared" si="43"/>
        <v>65556</v>
      </c>
      <c r="O178" s="72">
        <f t="shared" si="43"/>
        <v>65556</v>
      </c>
      <c r="P178" s="72">
        <f t="shared" si="43"/>
        <v>0</v>
      </c>
      <c r="Q178" s="72">
        <f t="shared" si="43"/>
        <v>0</v>
      </c>
      <c r="R178" s="72">
        <f t="shared" si="43"/>
        <v>0</v>
      </c>
      <c r="S178" s="72">
        <f t="shared" si="43"/>
        <v>0</v>
      </c>
      <c r="T178" s="72">
        <f t="shared" si="43"/>
        <v>0</v>
      </c>
      <c r="U178" s="72">
        <f t="shared" si="43"/>
        <v>0</v>
      </c>
      <c r="V178" s="72">
        <f t="shared" si="43"/>
        <v>0</v>
      </c>
      <c r="W178" s="72">
        <f t="shared" si="43"/>
        <v>0</v>
      </c>
      <c r="X178" s="72">
        <f t="shared" si="43"/>
        <v>0</v>
      </c>
      <c r="Y178" s="72">
        <f t="shared" si="43"/>
        <v>0</v>
      </c>
      <c r="Z178" s="72">
        <f t="shared" si="43"/>
        <v>0</v>
      </c>
      <c r="AA178" s="72">
        <f t="shared" si="43"/>
        <v>0</v>
      </c>
      <c r="AB178" s="72">
        <f t="shared" si="43"/>
        <v>0</v>
      </c>
      <c r="AC178" s="72">
        <f t="shared" si="43"/>
        <v>0</v>
      </c>
      <c r="AG178" s="124"/>
      <c r="AH178" s="1"/>
      <c r="AI178" s="1">
        <f>SUM(AH131:AH177)</f>
        <v>1431157</v>
      </c>
      <c r="AJ178" s="1"/>
      <c r="AW178" s="124"/>
      <c r="AX178" s="124"/>
    </row>
    <row r="179" spans="33:50" ht="14.25" thickBot="1" thickTop="1">
      <c r="AG179" s="124"/>
      <c r="AH179" s="1"/>
      <c r="AI179" s="1"/>
      <c r="AJ179" s="1"/>
      <c r="AW179" s="124"/>
      <c r="AX179" s="124"/>
    </row>
    <row r="180" spans="1:50" ht="13.5" thickTop="1">
      <c r="A180">
        <v>20</v>
      </c>
      <c r="B180" s="2" t="s">
        <v>44</v>
      </c>
      <c r="C180" s="100" t="s">
        <v>60</v>
      </c>
      <c r="D180" s="48">
        <v>87.46</v>
      </c>
      <c r="E180" s="62"/>
      <c r="F180" s="40">
        <v>101.2</v>
      </c>
      <c r="G180" s="114">
        <v>0</v>
      </c>
      <c r="H180" s="115">
        <v>0</v>
      </c>
      <c r="I180" s="115">
        <v>0</v>
      </c>
      <c r="J180" s="115">
        <v>0</v>
      </c>
      <c r="K180" s="48">
        <f aca="true" t="shared" si="44" ref="K180:K185">ROUND(D180*F180,2)</f>
        <v>8850.95</v>
      </c>
      <c r="L180" s="48">
        <f>ROUND(D180*F180,2)</f>
        <v>8850.95</v>
      </c>
      <c r="M180" s="48">
        <f>ROUND(D180*F180,2)</f>
        <v>8850.95</v>
      </c>
      <c r="N180" s="48">
        <f>ROUND(D180*F180,2)</f>
        <v>8850.95</v>
      </c>
      <c r="O180" s="48">
        <f>ROUND(D180*F180,2)</f>
        <v>8850.95</v>
      </c>
      <c r="P180" s="48">
        <f>ROUND(D180*F180,2)</f>
        <v>8850.95</v>
      </c>
      <c r="Q180" s="48">
        <f>ROUND(D180*F180,2)</f>
        <v>8850.95</v>
      </c>
      <c r="R180" s="48">
        <f>ROUND(D180*F180,2)</f>
        <v>8850.95</v>
      </c>
      <c r="S180" s="117">
        <f>ROUND(D180*F180,2)</f>
        <v>8850.95</v>
      </c>
      <c r="T180" s="117">
        <f>ROUND(D180*F180,2)</f>
        <v>8850.95</v>
      </c>
      <c r="U180" s="117">
        <f>ROUND(D180*F180,2)</f>
        <v>8850.95</v>
      </c>
      <c r="V180" s="117">
        <f>ROUND(D180*F180,2)</f>
        <v>8850.95</v>
      </c>
      <c r="W180" s="48"/>
      <c r="X180" s="48"/>
      <c r="Y180" s="48"/>
      <c r="Z180" s="48"/>
      <c r="AA180" s="48"/>
      <c r="AB180" s="48"/>
      <c r="AC180" s="40"/>
      <c r="AG180" s="124"/>
      <c r="AH180" s="1">
        <f aca="true" t="shared" si="45" ref="AH180:AH185">SUM(G180:AF180)</f>
        <v>106211.39999999998</v>
      </c>
      <c r="AI180" s="1"/>
      <c r="AJ180" s="1"/>
      <c r="AL180">
        <v>20</v>
      </c>
      <c r="AM180" s="1">
        <f aca="true" t="shared" si="46" ref="AM180:AM185">AH180+AH187+AH194</f>
        <v>177018.99999999997</v>
      </c>
      <c r="AW180" s="124"/>
      <c r="AX180" s="124"/>
    </row>
    <row r="181" spans="1:50" ht="12.75">
      <c r="A181">
        <v>21</v>
      </c>
      <c r="B181" s="7" t="s">
        <v>45</v>
      </c>
      <c r="C181" s="100" t="s">
        <v>60</v>
      </c>
      <c r="D181" s="10">
        <v>26.88</v>
      </c>
      <c r="E181" s="144"/>
      <c r="F181" s="24">
        <v>101.2</v>
      </c>
      <c r="G181" s="20">
        <f>ROUND(D181*F181,2)</f>
        <v>2720.26</v>
      </c>
      <c r="H181" s="10">
        <f>ROUND(D181*F181,2)</f>
        <v>2720.26</v>
      </c>
      <c r="I181" s="10">
        <f>ROUND(D181*F181,2)</f>
        <v>2720.26</v>
      </c>
      <c r="J181" s="10">
        <f>ROUND(D181*F181,2)</f>
        <v>2720.26</v>
      </c>
      <c r="K181" s="10">
        <f t="shared" si="44"/>
        <v>2720.26</v>
      </c>
      <c r="L181" s="10">
        <f>ROUND(D181*F181,2)</f>
        <v>2720.26</v>
      </c>
      <c r="M181" s="10">
        <f>ROUND(D181*F181,2)</f>
        <v>2720.26</v>
      </c>
      <c r="N181" s="10">
        <f>ROUND(D181*F181,2)</f>
        <v>2720.26</v>
      </c>
      <c r="O181" s="10">
        <f>ROUND(D181*F181,2)</f>
        <v>2720.26</v>
      </c>
      <c r="P181" s="10">
        <f>ROUND(D181*F181,2)</f>
        <v>2720.26</v>
      </c>
      <c r="Q181" s="10">
        <f>ROUND(D181*F181,2)</f>
        <v>2720.26</v>
      </c>
      <c r="R181" s="10">
        <f>ROUND(D181*F181,2)</f>
        <v>2720.26</v>
      </c>
      <c r="S181" s="10">
        <f>ROUND(D181*F181,2)</f>
        <v>2720.26</v>
      </c>
      <c r="T181" s="10">
        <f>ROUND(D181*F181,2)</f>
        <v>2720.26</v>
      </c>
      <c r="U181" s="10">
        <f>ROUND(D181*F181,2)</f>
        <v>2720.26</v>
      </c>
      <c r="V181" s="10">
        <f>ROUND(D181*F181,2)</f>
        <v>2720.26</v>
      </c>
      <c r="W181" s="10">
        <f>ROUND(D181*F181,2)</f>
        <v>2720.26</v>
      </c>
      <c r="X181" s="10">
        <f>ROUND(D181*F181,2)</f>
        <v>2720.26</v>
      </c>
      <c r="Y181" s="10">
        <f>ROUND(D181*F181,2)</f>
        <v>2720.26</v>
      </c>
      <c r="Z181" s="10">
        <f>ROUND(D181*F181,2)</f>
        <v>2720.26</v>
      </c>
      <c r="AA181" s="10">
        <f>ROUND(D181*F181,2)</f>
        <v>2720.26</v>
      </c>
      <c r="AB181" s="10">
        <f>ROUND(D181*F181,2)</f>
        <v>2720.26</v>
      </c>
      <c r="AC181" s="24"/>
      <c r="AG181" s="124"/>
      <c r="AH181" s="1">
        <f t="shared" si="45"/>
        <v>59845.72000000003</v>
      </c>
      <c r="AI181" s="1"/>
      <c r="AJ181" s="1"/>
      <c r="AL181">
        <v>21</v>
      </c>
      <c r="AM181" s="1">
        <f t="shared" si="46"/>
        <v>111708.08000000002</v>
      </c>
      <c r="AW181" s="124"/>
      <c r="AX181" s="124"/>
    </row>
    <row r="182" spans="1:50" ht="12.75">
      <c r="A182">
        <v>22</v>
      </c>
      <c r="B182" s="7" t="s">
        <v>46</v>
      </c>
      <c r="C182" s="100" t="s">
        <v>60</v>
      </c>
      <c r="D182" s="10">
        <v>16.08</v>
      </c>
      <c r="E182" s="144"/>
      <c r="F182" s="24">
        <v>101.2</v>
      </c>
      <c r="G182" s="20">
        <f>ROUND(D182*F182,2)</f>
        <v>1627.3</v>
      </c>
      <c r="H182" s="10">
        <f>ROUND(D182*F182,2)</f>
        <v>1627.3</v>
      </c>
      <c r="I182" s="10">
        <f>ROUND(D182*F182,2)</f>
        <v>1627.3</v>
      </c>
      <c r="J182" s="10">
        <f>ROUND(D182*F182,2)</f>
        <v>1627.3</v>
      </c>
      <c r="K182" s="10">
        <f t="shared" si="44"/>
        <v>1627.3</v>
      </c>
      <c r="L182" s="10">
        <f>ROUND(D182*F182,2)</f>
        <v>1627.3</v>
      </c>
      <c r="M182" s="10">
        <f>ROUND(D182*F182,2)</f>
        <v>1627.3</v>
      </c>
      <c r="N182" s="10">
        <f>ROUND(D182*F182,2)</f>
        <v>1627.3</v>
      </c>
      <c r="O182" s="10">
        <f>ROUND(D182*F182,2)</f>
        <v>1627.3</v>
      </c>
      <c r="P182" s="10">
        <f>ROUND(D182*F182,2)</f>
        <v>1627.3</v>
      </c>
      <c r="Q182" s="10">
        <f>ROUND(D182*F182,2)</f>
        <v>1627.3</v>
      </c>
      <c r="R182" s="10">
        <f>ROUND(D182*F182,2)</f>
        <v>1627.3</v>
      </c>
      <c r="S182" s="10">
        <f>ROUND(D182*F182,2)</f>
        <v>1627.3</v>
      </c>
      <c r="T182" s="10">
        <f>ROUND(D182*F182,2)</f>
        <v>1627.3</v>
      </c>
      <c r="U182" s="10">
        <f>ROUND(D182*F182,2)</f>
        <v>1627.3</v>
      </c>
      <c r="V182" s="10">
        <f>ROUND(D182*F182,2)</f>
        <v>1627.3</v>
      </c>
      <c r="W182" s="10">
        <f>ROUND(D182*F182,2)</f>
        <v>1627.3</v>
      </c>
      <c r="X182" s="10">
        <f>ROUND(D182*F182,2)</f>
        <v>1627.3</v>
      </c>
      <c r="Y182" s="10">
        <f>ROUND(D182*F182,2)</f>
        <v>1627.3</v>
      </c>
      <c r="Z182" s="10">
        <f>ROUND(D182*F182,2)</f>
        <v>1627.3</v>
      </c>
      <c r="AA182" s="10">
        <f>ROUND(D182*F182,2)</f>
        <v>1627.3</v>
      </c>
      <c r="AB182" s="10">
        <f>ROUND(D182*F182,2)</f>
        <v>1627.3</v>
      </c>
      <c r="AC182" s="24"/>
      <c r="AG182" s="124"/>
      <c r="AH182" s="1">
        <f t="shared" si="45"/>
        <v>35800.59999999999</v>
      </c>
      <c r="AI182" s="1"/>
      <c r="AJ182" s="1"/>
      <c r="AL182">
        <v>22</v>
      </c>
      <c r="AM182" s="1">
        <f t="shared" si="46"/>
        <v>66825.43999999999</v>
      </c>
      <c r="AW182" s="124"/>
      <c r="AX182" s="124"/>
    </row>
    <row r="183" spans="1:50" ht="12.75">
      <c r="A183">
        <v>23</v>
      </c>
      <c r="B183" s="138" t="s">
        <v>107</v>
      </c>
      <c r="C183" s="137"/>
      <c r="D183" s="10">
        <v>425.9</v>
      </c>
      <c r="E183" s="147">
        <v>133.58</v>
      </c>
      <c r="F183" s="54">
        <v>101.2</v>
      </c>
      <c r="G183" s="39"/>
      <c r="H183" s="35"/>
      <c r="I183" s="35"/>
      <c r="J183" s="35"/>
      <c r="K183" s="35">
        <f t="shared" si="44"/>
        <v>43101.08</v>
      </c>
      <c r="L183" s="35">
        <f>ROUND(E183*F183,2)</f>
        <v>13518.3</v>
      </c>
      <c r="M183" s="35">
        <f>ROUND(E183*F183,2)</f>
        <v>13518.3</v>
      </c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54"/>
      <c r="AG183" s="124"/>
      <c r="AH183" s="1">
        <f t="shared" si="45"/>
        <v>70137.68000000001</v>
      </c>
      <c r="AI183" s="1"/>
      <c r="AJ183" s="1"/>
      <c r="AL183">
        <v>23</v>
      </c>
      <c r="AM183" s="1">
        <f t="shared" si="46"/>
        <v>130919.05</v>
      </c>
      <c r="AN183" s="1"/>
      <c r="AO183" s="1">
        <f>AN183-AI201</f>
        <v>-607801.91</v>
      </c>
      <c r="AW183" s="124"/>
      <c r="AX183" s="124"/>
    </row>
    <row r="184" spans="1:50" ht="12.75">
      <c r="A184">
        <v>24</v>
      </c>
      <c r="B184" s="233" t="s">
        <v>165</v>
      </c>
      <c r="C184" s="137"/>
      <c r="D184" s="232">
        <f>D116</f>
        <v>0.75</v>
      </c>
      <c r="E184" s="147"/>
      <c r="F184" s="54">
        <v>101.2</v>
      </c>
      <c r="G184" s="39"/>
      <c r="H184" s="35"/>
      <c r="I184" s="35"/>
      <c r="J184" s="35"/>
      <c r="K184" s="10">
        <f t="shared" si="44"/>
        <v>75.9</v>
      </c>
      <c r="L184" s="10">
        <f>ROUND(D184*F184,2)</f>
        <v>75.9</v>
      </c>
      <c r="M184" s="10">
        <f>ROUND(D184*F184,2)</f>
        <v>75.9</v>
      </c>
      <c r="N184" s="10">
        <f>ROUND(D184*F184,2)</f>
        <v>75.9</v>
      </c>
      <c r="O184" s="10">
        <f>ROUND(D184*F184,2)</f>
        <v>75.9</v>
      </c>
      <c r="P184" s="10">
        <f>ROUND(D184*F184,2)</f>
        <v>75.9</v>
      </c>
      <c r="Q184" s="10">
        <f>ROUND(D184*F184,2)</f>
        <v>75.9</v>
      </c>
      <c r="R184" s="10">
        <f>ROUND(D184*F184,2)</f>
        <v>75.9</v>
      </c>
      <c r="S184" s="10">
        <f>ROUND(D184*F184,2)</f>
        <v>75.9</v>
      </c>
      <c r="T184" s="10">
        <f>ROUND(D184*F184,2)</f>
        <v>75.9</v>
      </c>
      <c r="U184" s="10">
        <f>ROUND(D184*F184,2)</f>
        <v>75.9</v>
      </c>
      <c r="V184" s="10">
        <f>ROUND(D184*F184,2)</f>
        <v>75.9</v>
      </c>
      <c r="W184" s="10">
        <f>ROUND(D184*F184,2)</f>
        <v>75.9</v>
      </c>
      <c r="X184" s="10">
        <f>ROUND(D184*F184,2)</f>
        <v>75.9</v>
      </c>
      <c r="Y184" s="10">
        <f>ROUND(D184*F184,2)</f>
        <v>75.9</v>
      </c>
      <c r="Z184" s="10">
        <f>ROUND(D184*F184,2)</f>
        <v>75.9</v>
      </c>
      <c r="AA184" s="10">
        <f>ROUND(D184*F184,2)</f>
        <v>75.9</v>
      </c>
      <c r="AB184" s="10">
        <f>ROUND(D184*F184,2)</f>
        <v>75.9</v>
      </c>
      <c r="AC184" s="54"/>
      <c r="AG184" s="124"/>
      <c r="AH184" s="196">
        <f t="shared" si="45"/>
        <v>1366.2000000000003</v>
      </c>
      <c r="AI184" s="1"/>
      <c r="AJ184" s="1"/>
      <c r="AL184">
        <v>24</v>
      </c>
      <c r="AM184" s="1">
        <f t="shared" si="46"/>
        <v>2752.6099999999997</v>
      </c>
      <c r="AN184" s="1"/>
      <c r="AO184" s="1"/>
      <c r="AW184" s="124"/>
      <c r="AX184" s="124"/>
    </row>
    <row r="185" spans="1:50" ht="12.75">
      <c r="A185">
        <v>25</v>
      </c>
      <c r="B185" s="205" t="s">
        <v>134</v>
      </c>
      <c r="C185" s="42"/>
      <c r="D185" s="206">
        <f>D117</f>
        <v>32.31</v>
      </c>
      <c r="E185" s="147"/>
      <c r="F185" s="54">
        <v>101.2</v>
      </c>
      <c r="G185" s="39"/>
      <c r="H185" s="35"/>
      <c r="I185" s="35"/>
      <c r="J185" s="35"/>
      <c r="K185" s="10">
        <f t="shared" si="44"/>
        <v>3269.77</v>
      </c>
      <c r="L185" s="10">
        <f>ROUND(D185*F185,2)</f>
        <v>3269.77</v>
      </c>
      <c r="M185" s="10">
        <f>ROUND(D185*F185,2)</f>
        <v>3269.77</v>
      </c>
      <c r="N185" s="10">
        <f>ROUND(D185*F185,2)</f>
        <v>3269.77</v>
      </c>
      <c r="O185" s="10">
        <f>ROUND(D185*F185,2)</f>
        <v>3269.77</v>
      </c>
      <c r="P185" s="10">
        <f>ROUND(D185*F185,2)</f>
        <v>3269.77</v>
      </c>
      <c r="Q185" s="10">
        <f>ROUND(D185*F185,2)</f>
        <v>3269.77</v>
      </c>
      <c r="R185" s="10">
        <f>ROUND(D185*F185,2)</f>
        <v>3269.77</v>
      </c>
      <c r="S185" s="10">
        <f>ROUND(D185*F185,2)</f>
        <v>3269.77</v>
      </c>
      <c r="T185" s="10">
        <f>ROUND(D185*F185,2)</f>
        <v>3269.77</v>
      </c>
      <c r="U185" s="10">
        <f>ROUND(D185*F185,2)</f>
        <v>3269.77</v>
      </c>
      <c r="V185" s="10">
        <f>ROUND(D185*F185,2)</f>
        <v>3269.77</v>
      </c>
      <c r="W185" s="10">
        <f>ROUND(D185*F185,2)</f>
        <v>3269.77</v>
      </c>
      <c r="X185" s="10">
        <f>ROUND(D185*F185,2)</f>
        <v>3269.77</v>
      </c>
      <c r="Y185" s="10">
        <f>ROUND(D185*F185,2)</f>
        <v>3269.77</v>
      </c>
      <c r="Z185" s="10">
        <f>ROUND(D185*F185,2)</f>
        <v>3269.77</v>
      </c>
      <c r="AA185" s="10">
        <f>ROUND(D185*F185,2)</f>
        <v>3269.77</v>
      </c>
      <c r="AB185" s="10">
        <f>ROUND(D185*F185,2)</f>
        <v>3269.77</v>
      </c>
      <c r="AC185" s="54"/>
      <c r="AG185" s="124"/>
      <c r="AH185" s="1">
        <f t="shared" si="45"/>
        <v>58855.85999999998</v>
      </c>
      <c r="AI185" s="1"/>
      <c r="AJ185" s="1"/>
      <c r="AL185">
        <v>25</v>
      </c>
      <c r="AM185" s="1">
        <f t="shared" si="46"/>
        <v>118577.73</v>
      </c>
      <c r="AN185" s="168">
        <f>SUM(AM180:AM185)</f>
        <v>607801.9099999999</v>
      </c>
      <c r="AO185" s="1"/>
      <c r="AP185" s="1">
        <f>AN185</f>
        <v>607801.9099999999</v>
      </c>
      <c r="AW185" s="124"/>
      <c r="AX185" s="124"/>
    </row>
    <row r="186" spans="2:50" ht="12.75">
      <c r="B186" s="45"/>
      <c r="C186" s="42"/>
      <c r="D186" s="10"/>
      <c r="E186" s="147"/>
      <c r="F186" s="54"/>
      <c r="G186" s="39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54"/>
      <c r="AG186" s="124"/>
      <c r="AH186" s="1"/>
      <c r="AI186" s="1"/>
      <c r="AJ186" s="1"/>
      <c r="AW186" s="124"/>
      <c r="AX186" s="124"/>
    </row>
    <row r="187" spans="1:50" ht="12.75">
      <c r="A187">
        <v>20</v>
      </c>
      <c r="B187" s="7" t="s">
        <v>44</v>
      </c>
      <c r="C187" s="100" t="s">
        <v>57</v>
      </c>
      <c r="D187" s="10">
        <v>87.46</v>
      </c>
      <c r="E187" s="144"/>
      <c r="F187" s="24">
        <v>27</v>
      </c>
      <c r="G187" s="116"/>
      <c r="H187" s="117">
        <v>0</v>
      </c>
      <c r="I187" s="117">
        <v>0</v>
      </c>
      <c r="J187" s="117">
        <v>0</v>
      </c>
      <c r="K187" s="10">
        <f aca="true" t="shared" si="47" ref="K187:K192">ROUND(D187*F187,2)</f>
        <v>2361.42</v>
      </c>
      <c r="L187" s="10">
        <f>ROUND(D187*F187,2)</f>
        <v>2361.42</v>
      </c>
      <c r="M187" s="10">
        <f>ROUND(D187*F187,2)</f>
        <v>2361.42</v>
      </c>
      <c r="N187" s="10">
        <f>ROUND(D187*F187,2)</f>
        <v>2361.42</v>
      </c>
      <c r="O187" s="10">
        <f>ROUND(D187*F187,2)</f>
        <v>2361.42</v>
      </c>
      <c r="P187" s="10">
        <f>ROUND(D187*F187,2)</f>
        <v>2361.42</v>
      </c>
      <c r="Q187" s="10">
        <f>ROUND(D187*F187,2)</f>
        <v>2361.42</v>
      </c>
      <c r="R187" s="10">
        <f>ROUND(D187*F187,2)</f>
        <v>2361.42</v>
      </c>
      <c r="S187" s="117">
        <f>ROUND(D187*F187,2)</f>
        <v>2361.42</v>
      </c>
      <c r="T187" s="117">
        <f>ROUND(D187*F187,2)</f>
        <v>2361.42</v>
      </c>
      <c r="U187" s="117">
        <f>ROUND(D187*F187,2)</f>
        <v>2361.42</v>
      </c>
      <c r="V187" s="117">
        <f>ROUND(D187*F187,2)</f>
        <v>2361.42</v>
      </c>
      <c r="W187" s="10"/>
      <c r="X187" s="10"/>
      <c r="Y187" s="10"/>
      <c r="Z187" s="10"/>
      <c r="AA187" s="10"/>
      <c r="AB187" s="10"/>
      <c r="AC187" s="24"/>
      <c r="AG187" s="124"/>
      <c r="AH187" s="1">
        <f aca="true" t="shared" si="48" ref="AH187:AH192">SUM(G187:AF187)</f>
        <v>28337.039999999994</v>
      </c>
      <c r="AI187" s="1"/>
      <c r="AJ187" s="1"/>
      <c r="AW187" s="124"/>
      <c r="AX187" s="124"/>
    </row>
    <row r="188" spans="1:50" ht="12.75">
      <c r="A188">
        <v>21</v>
      </c>
      <c r="B188" s="7" t="s">
        <v>45</v>
      </c>
      <c r="C188" s="100" t="s">
        <v>57</v>
      </c>
      <c r="D188" s="10">
        <v>26.88</v>
      </c>
      <c r="E188" s="144"/>
      <c r="F188" s="24">
        <v>27</v>
      </c>
      <c r="G188" s="20"/>
      <c r="H188" s="10">
        <f>ROUND(D188*F188,2)</f>
        <v>725.76</v>
      </c>
      <c r="I188" s="10">
        <f>ROUND(D188*F188,2)</f>
        <v>725.76</v>
      </c>
      <c r="J188" s="10">
        <f>ROUND(D188*F188,2)</f>
        <v>725.76</v>
      </c>
      <c r="K188" s="10">
        <f t="shared" si="47"/>
        <v>725.76</v>
      </c>
      <c r="L188" s="10">
        <f>ROUND(D188*F188,2)</f>
        <v>725.76</v>
      </c>
      <c r="M188" s="10">
        <f>ROUND(D188*F188,2)</f>
        <v>725.76</v>
      </c>
      <c r="N188" s="10">
        <f>ROUND(D188*F188,2)</f>
        <v>725.76</v>
      </c>
      <c r="O188" s="10">
        <f>ROUND(D188*F188,2)</f>
        <v>725.76</v>
      </c>
      <c r="P188" s="10">
        <f>ROUND(D188*F188,2)</f>
        <v>725.76</v>
      </c>
      <c r="Q188" s="10">
        <f>ROUND(D188*F188,2)</f>
        <v>725.76</v>
      </c>
      <c r="R188" s="10">
        <f>ROUND(D188*F188,2)</f>
        <v>725.76</v>
      </c>
      <c r="S188" s="10">
        <f>ROUND(D188*F188,2)</f>
        <v>725.76</v>
      </c>
      <c r="T188" s="10">
        <f>ROUND(D188*F188,2)</f>
        <v>725.76</v>
      </c>
      <c r="U188" s="10">
        <f>ROUND(D188*F188,2)</f>
        <v>725.76</v>
      </c>
      <c r="V188" s="10">
        <f>ROUND(D188*F188,2)</f>
        <v>725.76</v>
      </c>
      <c r="W188" s="10">
        <f>ROUND(D188*F188,2)</f>
        <v>725.76</v>
      </c>
      <c r="X188" s="10">
        <f>ROUND(D188*F188,2)</f>
        <v>725.76</v>
      </c>
      <c r="Y188" s="10">
        <f>ROUND(D188*F188,2)</f>
        <v>725.76</v>
      </c>
      <c r="Z188" s="10">
        <f>ROUND(D188*F188,2)</f>
        <v>725.76</v>
      </c>
      <c r="AA188" s="10">
        <f>ROUND(D188*F188,2)</f>
        <v>725.76</v>
      </c>
      <c r="AB188" s="10">
        <f>ROUND(D188*F188,2)</f>
        <v>725.76</v>
      </c>
      <c r="AC188" s="24">
        <f>ROUND(D188*F188,2)</f>
        <v>725.76</v>
      </c>
      <c r="AG188" s="124"/>
      <c r="AH188" s="1">
        <f t="shared" si="48"/>
        <v>15966.720000000003</v>
      </c>
      <c r="AI188" s="1"/>
      <c r="AJ188" s="1"/>
      <c r="AW188" s="124"/>
      <c r="AX188" s="124"/>
    </row>
    <row r="189" spans="1:50" ht="12.75">
      <c r="A189">
        <v>22</v>
      </c>
      <c r="B189" s="7" t="s">
        <v>46</v>
      </c>
      <c r="C189" s="100" t="s">
        <v>57</v>
      </c>
      <c r="D189" s="10">
        <v>16.08</v>
      </c>
      <c r="E189" s="144"/>
      <c r="F189" s="24">
        <v>27</v>
      </c>
      <c r="G189" s="118">
        <v>0</v>
      </c>
      <c r="H189" s="10">
        <f>ROUND(D189*F189,2)</f>
        <v>434.16</v>
      </c>
      <c r="I189" s="10">
        <f>ROUND(D189*F189,2)</f>
        <v>434.16</v>
      </c>
      <c r="J189" s="10">
        <f>ROUND(D189*F189,2)</f>
        <v>434.16</v>
      </c>
      <c r="K189" s="10">
        <f t="shared" si="47"/>
        <v>434.16</v>
      </c>
      <c r="L189" s="10">
        <f>ROUND(D189*F189,2)</f>
        <v>434.16</v>
      </c>
      <c r="M189" s="10">
        <f>ROUND(D189*F189,2)</f>
        <v>434.16</v>
      </c>
      <c r="N189" s="10">
        <f>ROUND(D189*F189,2)</f>
        <v>434.16</v>
      </c>
      <c r="O189" s="10">
        <f>ROUND(D189*F189,2)</f>
        <v>434.16</v>
      </c>
      <c r="P189" s="10">
        <f>ROUND(D189*F189,2)</f>
        <v>434.16</v>
      </c>
      <c r="Q189" s="10">
        <f>ROUND(D189*F189,2)</f>
        <v>434.16</v>
      </c>
      <c r="R189" s="10">
        <f>ROUND(D189*F189,2)</f>
        <v>434.16</v>
      </c>
      <c r="S189" s="10">
        <f>ROUND(D189*F189,2)</f>
        <v>434.16</v>
      </c>
      <c r="T189" s="10">
        <f>ROUND(D189*F189,2)</f>
        <v>434.16</v>
      </c>
      <c r="U189" s="10">
        <f>ROUND(D189*F189,2)</f>
        <v>434.16</v>
      </c>
      <c r="V189" s="10">
        <f>ROUND(D189*F189,2)</f>
        <v>434.16</v>
      </c>
      <c r="W189" s="10">
        <f>ROUND(D189*F189,2)</f>
        <v>434.16</v>
      </c>
      <c r="X189" s="10">
        <f>ROUND(D189*F189,2)</f>
        <v>434.16</v>
      </c>
      <c r="Y189" s="10">
        <f>ROUND(D189*F189,2)</f>
        <v>434.16</v>
      </c>
      <c r="Z189" s="10">
        <f>ROUND(D189*F189,2)</f>
        <v>434.16</v>
      </c>
      <c r="AA189" s="10">
        <f>ROUND(D189*F189,2)</f>
        <v>434.16</v>
      </c>
      <c r="AB189" s="10">
        <f>ROUND(D189*F189,2)</f>
        <v>434.16</v>
      </c>
      <c r="AC189" s="24">
        <f>ROUND(D189*F189,2)</f>
        <v>434.16</v>
      </c>
      <c r="AG189" s="124"/>
      <c r="AH189" s="1">
        <f t="shared" si="48"/>
        <v>9551.519999999999</v>
      </c>
      <c r="AI189" s="1"/>
      <c r="AJ189" s="1"/>
      <c r="AW189" s="124"/>
      <c r="AX189" s="124"/>
    </row>
    <row r="190" spans="1:50" ht="12.75">
      <c r="A190">
        <v>23</v>
      </c>
      <c r="B190" s="138" t="s">
        <v>107</v>
      </c>
      <c r="C190" s="137"/>
      <c r="D190" s="10">
        <v>425.9</v>
      </c>
      <c r="E190" s="147">
        <v>133.58</v>
      </c>
      <c r="F190" s="24">
        <v>27</v>
      </c>
      <c r="G190" s="118"/>
      <c r="H190" s="10"/>
      <c r="I190" s="10"/>
      <c r="J190" s="10"/>
      <c r="K190" s="35">
        <f t="shared" si="47"/>
        <v>11499.3</v>
      </c>
      <c r="L190" s="35">
        <f>ROUND(E190*F190,2)</f>
        <v>3606.66</v>
      </c>
      <c r="M190" s="35">
        <f>ROUND(E190*F190,2)</f>
        <v>3606.66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24"/>
      <c r="AG190" s="124"/>
      <c r="AH190" s="1">
        <f t="shared" si="48"/>
        <v>18712.62</v>
      </c>
      <c r="AI190" s="1"/>
      <c r="AJ190" s="1"/>
      <c r="AW190" s="124"/>
      <c r="AX190" s="124"/>
    </row>
    <row r="191" spans="1:50" ht="12.75">
      <c r="A191">
        <v>24</v>
      </c>
      <c r="B191" s="233" t="s">
        <v>165</v>
      </c>
      <c r="C191" s="137"/>
      <c r="D191" s="232">
        <f>D184</f>
        <v>0.75</v>
      </c>
      <c r="E191" s="147"/>
      <c r="F191" s="24">
        <v>27</v>
      </c>
      <c r="G191" s="118"/>
      <c r="H191" s="10"/>
      <c r="I191" s="10"/>
      <c r="J191" s="10"/>
      <c r="K191" s="10">
        <f t="shared" si="47"/>
        <v>20.25</v>
      </c>
      <c r="L191" s="10">
        <f>ROUND(D191*F191,2)</f>
        <v>20.25</v>
      </c>
      <c r="M191" s="10">
        <f>ROUND(D191*F191,2)</f>
        <v>20.25</v>
      </c>
      <c r="N191" s="10">
        <f>ROUND(D191*F191,2)</f>
        <v>20.25</v>
      </c>
      <c r="O191" s="10">
        <f>ROUND(D191*F191,2)</f>
        <v>20.25</v>
      </c>
      <c r="P191" s="10">
        <f>ROUND(D191*F191,2)</f>
        <v>20.25</v>
      </c>
      <c r="Q191" s="10">
        <f>ROUND(D191*F191,2)</f>
        <v>20.25</v>
      </c>
      <c r="R191" s="10">
        <f>ROUND(D191*F191,2)</f>
        <v>20.25</v>
      </c>
      <c r="S191" s="10">
        <f>ROUND(D191*F191,2)</f>
        <v>20.25</v>
      </c>
      <c r="T191" s="10">
        <f>ROUND(D191*F191,2)</f>
        <v>20.25</v>
      </c>
      <c r="U191" s="10">
        <f>ROUND(D191*F191,2)</f>
        <v>20.25</v>
      </c>
      <c r="V191" s="10">
        <f>ROUND(D191*F191,2)</f>
        <v>20.25</v>
      </c>
      <c r="W191" s="10">
        <f>ROUND(D191*F191,2)</f>
        <v>20.25</v>
      </c>
      <c r="X191" s="10">
        <f>ROUND(D191*F191,2)</f>
        <v>20.25</v>
      </c>
      <c r="Y191" s="10">
        <f>ROUND(D191*F191,2)</f>
        <v>20.25</v>
      </c>
      <c r="Z191" s="10">
        <f>ROUND(D191*F191,2)</f>
        <v>20.25</v>
      </c>
      <c r="AA191" s="10">
        <f>ROUND(D191*F191,2)</f>
        <v>20.25</v>
      </c>
      <c r="AB191" s="10">
        <f>ROUND(D191*F191,2)</f>
        <v>20.25</v>
      </c>
      <c r="AC191" s="24">
        <f>ROUND(D191*F191,2)</f>
        <v>20.25</v>
      </c>
      <c r="AG191" s="124"/>
      <c r="AH191" s="196">
        <f t="shared" si="48"/>
        <v>384.75</v>
      </c>
      <c r="AI191" s="1"/>
      <c r="AJ191" s="1"/>
      <c r="AW191" s="124"/>
      <c r="AX191" s="124"/>
    </row>
    <row r="192" spans="1:50" ht="12.75">
      <c r="A192">
        <v>25</v>
      </c>
      <c r="B192" s="205" t="s">
        <v>134</v>
      </c>
      <c r="C192" s="19"/>
      <c r="D192" s="206">
        <f>D185</f>
        <v>32.31</v>
      </c>
      <c r="E192" s="147"/>
      <c r="F192" s="24">
        <v>27</v>
      </c>
      <c r="G192" s="20"/>
      <c r="H192" s="10"/>
      <c r="I192" s="10"/>
      <c r="J192" s="10"/>
      <c r="K192" s="10">
        <f t="shared" si="47"/>
        <v>872.37</v>
      </c>
      <c r="L192" s="10">
        <f>ROUND(D192*F192,2)</f>
        <v>872.37</v>
      </c>
      <c r="M192" s="10">
        <f>ROUND(D192*F192,2)</f>
        <v>872.37</v>
      </c>
      <c r="N192" s="10">
        <f>ROUND(D192*F192,2)</f>
        <v>872.37</v>
      </c>
      <c r="O192" s="10">
        <f>ROUND(D192*F192,2)</f>
        <v>872.37</v>
      </c>
      <c r="P192" s="10">
        <f>ROUND(D192*F192,2)</f>
        <v>872.37</v>
      </c>
      <c r="Q192" s="10">
        <f>ROUND(D192*F192,2)</f>
        <v>872.37</v>
      </c>
      <c r="R192" s="10">
        <f>ROUND(D192*F192,2)</f>
        <v>872.37</v>
      </c>
      <c r="S192" s="10">
        <f>ROUND(D192*F192,2)</f>
        <v>872.37</v>
      </c>
      <c r="T192" s="10">
        <f>ROUND(D192*F192,2)</f>
        <v>872.37</v>
      </c>
      <c r="U192" s="10">
        <f>ROUND(D192*F192,2)</f>
        <v>872.37</v>
      </c>
      <c r="V192" s="10">
        <f>ROUND(D192*F192,2)</f>
        <v>872.37</v>
      </c>
      <c r="W192" s="10">
        <f>ROUND(D192*F192,2)</f>
        <v>872.37</v>
      </c>
      <c r="X192" s="10">
        <f>ROUND(D192*F192,2)</f>
        <v>872.37</v>
      </c>
      <c r="Y192" s="10">
        <f>ROUND(D192*F192,2)</f>
        <v>872.37</v>
      </c>
      <c r="Z192" s="10">
        <f>ROUND(D192*F192,2)</f>
        <v>872.37</v>
      </c>
      <c r="AA192" s="10">
        <f>ROUND(D192*F192,2)</f>
        <v>872.37</v>
      </c>
      <c r="AB192" s="10">
        <f>ROUND(D192*F192,2)</f>
        <v>872.37</v>
      </c>
      <c r="AC192" s="24">
        <f>ROUND(D192*F192,2)</f>
        <v>872.37</v>
      </c>
      <c r="AG192" s="124"/>
      <c r="AH192" s="1">
        <f t="shared" si="48"/>
        <v>16575.030000000006</v>
      </c>
      <c r="AI192" s="1"/>
      <c r="AJ192" s="1"/>
      <c r="AW192" s="124"/>
      <c r="AX192" s="124"/>
    </row>
    <row r="193" spans="2:50" ht="12.75">
      <c r="B193" s="7"/>
      <c r="C193" s="19"/>
      <c r="D193" s="10"/>
      <c r="E193" s="144"/>
      <c r="F193" s="24"/>
      <c r="G193" s="2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24"/>
      <c r="AG193" s="124"/>
      <c r="AH193" s="1"/>
      <c r="AI193" s="1"/>
      <c r="AJ193" s="1"/>
      <c r="AW193" s="124"/>
      <c r="AX193" s="124"/>
    </row>
    <row r="194" spans="1:50" ht="12.75">
      <c r="A194">
        <v>20</v>
      </c>
      <c r="B194" s="7" t="s">
        <v>44</v>
      </c>
      <c r="C194" s="100" t="s">
        <v>61</v>
      </c>
      <c r="D194" s="10">
        <v>87.46</v>
      </c>
      <c r="E194" s="144"/>
      <c r="F194" s="24">
        <v>60.7</v>
      </c>
      <c r="G194" s="20"/>
      <c r="H194" s="10"/>
      <c r="I194" s="10"/>
      <c r="J194" s="10"/>
      <c r="K194" s="10">
        <f aca="true" t="shared" si="49" ref="K194:K199">ROUND(D194*F194,2)</f>
        <v>5308.82</v>
      </c>
      <c r="L194" s="10">
        <f>ROUND(D194*F194,2)</f>
        <v>5308.82</v>
      </c>
      <c r="M194" s="10">
        <f>ROUND(D194*F194,2)</f>
        <v>5308.82</v>
      </c>
      <c r="N194" s="10">
        <f>ROUND(D194*F194,2)</f>
        <v>5308.82</v>
      </c>
      <c r="O194" s="10">
        <f>ROUND(D194*F194,2)</f>
        <v>5308.82</v>
      </c>
      <c r="P194" s="10">
        <f>ROUND(D194*F194,2)</f>
        <v>5308.82</v>
      </c>
      <c r="Q194" s="10">
        <f>ROUND(D194*F194,2)</f>
        <v>5308.82</v>
      </c>
      <c r="R194" s="10">
        <f>ROUND(D194*F194,2)</f>
        <v>5308.82</v>
      </c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24"/>
      <c r="AG194" s="124"/>
      <c r="AH194" s="1">
        <f aca="true" t="shared" si="50" ref="AH194:AH199">SUM(G194:AF194)</f>
        <v>42470.56</v>
      </c>
      <c r="AI194" s="1"/>
      <c r="AJ194" s="1"/>
      <c r="AW194" s="124"/>
      <c r="AX194" s="124"/>
    </row>
    <row r="195" spans="1:50" ht="12.75">
      <c r="A195">
        <v>21</v>
      </c>
      <c r="B195" s="7" t="s">
        <v>45</v>
      </c>
      <c r="C195" s="100" t="s">
        <v>61</v>
      </c>
      <c r="D195" s="10">
        <v>26.88</v>
      </c>
      <c r="E195" s="144"/>
      <c r="F195" s="24">
        <v>60.7</v>
      </c>
      <c r="G195" s="20"/>
      <c r="H195" s="10"/>
      <c r="I195" s="10"/>
      <c r="J195" s="10"/>
      <c r="K195" s="10">
        <f t="shared" si="49"/>
        <v>1631.62</v>
      </c>
      <c r="L195" s="10">
        <f>ROUND(D195*F195,2)</f>
        <v>1631.62</v>
      </c>
      <c r="M195" s="10">
        <f>ROUND(D195*F195,2)</f>
        <v>1631.62</v>
      </c>
      <c r="N195" s="10">
        <f>ROUND(D195*F195,2)</f>
        <v>1631.62</v>
      </c>
      <c r="O195" s="10">
        <f>ROUND(D195*F195,2)</f>
        <v>1631.62</v>
      </c>
      <c r="P195" s="10">
        <f>ROUND(D195*F195,2)</f>
        <v>1631.62</v>
      </c>
      <c r="Q195" s="10">
        <f>ROUND(D195*F195,2)</f>
        <v>1631.62</v>
      </c>
      <c r="R195" s="10">
        <f>ROUND(D195*F195,2)</f>
        <v>1631.62</v>
      </c>
      <c r="S195" s="10">
        <f>ROUND(D195*F195,2)</f>
        <v>1631.62</v>
      </c>
      <c r="T195" s="10">
        <f>ROUND(D195*F195,2)</f>
        <v>1631.62</v>
      </c>
      <c r="U195" s="10">
        <f>ROUND(D195*F195,2)</f>
        <v>1631.62</v>
      </c>
      <c r="V195" s="10">
        <f>ROUND(D195*F195,2)</f>
        <v>1631.62</v>
      </c>
      <c r="W195" s="10">
        <f>ROUND(D195*F195,2)</f>
        <v>1631.62</v>
      </c>
      <c r="X195" s="10">
        <f>ROUND(D195*F195,2)</f>
        <v>1631.62</v>
      </c>
      <c r="Y195" s="10">
        <f>ROUND(D195*F195,2)</f>
        <v>1631.62</v>
      </c>
      <c r="Z195" s="10">
        <f>ROUND(D195*F195,2)</f>
        <v>1631.62</v>
      </c>
      <c r="AA195" s="10">
        <f>ROUND(D195*F195,2)</f>
        <v>1631.62</v>
      </c>
      <c r="AB195" s="10">
        <f>ROUND(D195*F195,2)</f>
        <v>1631.62</v>
      </c>
      <c r="AC195" s="10">
        <f>ROUND(D195*F195,2)</f>
        <v>1631.62</v>
      </c>
      <c r="AD195" s="10">
        <f>ROUND(D195*F195,2)</f>
        <v>1631.62</v>
      </c>
      <c r="AE195" s="10">
        <f>ROUND(D195*F195,2)</f>
        <v>1631.62</v>
      </c>
      <c r="AF195" s="24">
        <f>ROUND(D195*F195,2)</f>
        <v>1631.62</v>
      </c>
      <c r="AG195" s="124"/>
      <c r="AH195" s="1">
        <f t="shared" si="50"/>
        <v>35895.63999999999</v>
      </c>
      <c r="AI195" s="1"/>
      <c r="AJ195" s="1"/>
      <c r="AW195" s="124"/>
      <c r="AX195" s="124"/>
    </row>
    <row r="196" spans="1:50" ht="12.75">
      <c r="A196">
        <v>22</v>
      </c>
      <c r="B196" s="7" t="s">
        <v>46</v>
      </c>
      <c r="C196" s="100" t="s">
        <v>61</v>
      </c>
      <c r="D196" s="10">
        <v>16.08</v>
      </c>
      <c r="E196" s="144"/>
      <c r="F196" s="24">
        <v>60.7</v>
      </c>
      <c r="G196" s="20"/>
      <c r="H196" s="10"/>
      <c r="I196" s="10"/>
      <c r="J196" s="10"/>
      <c r="K196" s="10">
        <f t="shared" si="49"/>
        <v>976.06</v>
      </c>
      <c r="L196" s="10">
        <f>ROUND(D196*F196,2)</f>
        <v>976.06</v>
      </c>
      <c r="M196" s="10">
        <f>ROUND(D196*F196,2)</f>
        <v>976.06</v>
      </c>
      <c r="N196" s="10">
        <f>ROUND(D196*F196,2)</f>
        <v>976.06</v>
      </c>
      <c r="O196" s="10">
        <f>ROUND(D196*F196,2)</f>
        <v>976.06</v>
      </c>
      <c r="P196" s="10">
        <f>ROUND(D196*F196,2)</f>
        <v>976.06</v>
      </c>
      <c r="Q196" s="10">
        <f>ROUND(D196*F196,2)</f>
        <v>976.06</v>
      </c>
      <c r="R196" s="10">
        <f>ROUND(D196*F196,2)</f>
        <v>976.06</v>
      </c>
      <c r="S196" s="10">
        <f>ROUND(D196*F196,2)</f>
        <v>976.06</v>
      </c>
      <c r="T196" s="10">
        <f>ROUND(D196*F196,2)</f>
        <v>976.06</v>
      </c>
      <c r="U196" s="10">
        <f>ROUND(D196*F196,2)</f>
        <v>976.06</v>
      </c>
      <c r="V196" s="10">
        <f>ROUND(D196*F196,2)</f>
        <v>976.06</v>
      </c>
      <c r="W196" s="10">
        <f>ROUND(D196*F196,2)</f>
        <v>976.06</v>
      </c>
      <c r="X196" s="10">
        <f>ROUND(D196*F196,2)</f>
        <v>976.06</v>
      </c>
      <c r="Y196" s="10">
        <f>ROUND(D196*F196,2)</f>
        <v>976.06</v>
      </c>
      <c r="Z196" s="10">
        <f>ROUND(D196*F196,2)</f>
        <v>976.06</v>
      </c>
      <c r="AA196" s="10">
        <f>ROUND(D196*F196,2)</f>
        <v>976.06</v>
      </c>
      <c r="AB196" s="10">
        <f>ROUND(D196*F196,2)</f>
        <v>976.06</v>
      </c>
      <c r="AC196" s="10">
        <f>ROUND(D196*F196,2)</f>
        <v>976.06</v>
      </c>
      <c r="AD196" s="10">
        <f>ROUND(D196*F196,2)</f>
        <v>976.06</v>
      </c>
      <c r="AE196" s="10">
        <f>ROUND(D196*F196,2)</f>
        <v>976.06</v>
      </c>
      <c r="AF196" s="24">
        <f>ROUND(D196*F196,2)</f>
        <v>976.06</v>
      </c>
      <c r="AG196" s="124"/>
      <c r="AH196" s="1">
        <f t="shared" si="50"/>
        <v>21473.32</v>
      </c>
      <c r="AI196" s="1"/>
      <c r="AJ196" s="1"/>
      <c r="AW196" s="124"/>
      <c r="AX196" s="124"/>
    </row>
    <row r="197" spans="1:50" ht="12.75">
      <c r="A197">
        <v>23</v>
      </c>
      <c r="B197" s="138" t="s">
        <v>107</v>
      </c>
      <c r="C197" s="137"/>
      <c r="D197" s="35">
        <v>425.9</v>
      </c>
      <c r="E197" s="147">
        <v>133.58</v>
      </c>
      <c r="F197" s="24">
        <v>60.7</v>
      </c>
      <c r="G197" s="20"/>
      <c r="H197" s="10"/>
      <c r="I197" s="10"/>
      <c r="J197" s="10"/>
      <c r="K197" s="35">
        <f t="shared" si="49"/>
        <v>25852.13</v>
      </c>
      <c r="L197" s="35">
        <f>ROUND(E197*F197,2)</f>
        <v>8108.31</v>
      </c>
      <c r="M197" s="35">
        <f>ROUND(E197*F197,2)</f>
        <v>8108.31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44"/>
      <c r="AD197" s="36"/>
      <c r="AE197" s="36"/>
      <c r="AF197" s="36"/>
      <c r="AG197" s="124"/>
      <c r="AH197" s="1">
        <f t="shared" si="50"/>
        <v>42068.75</v>
      </c>
      <c r="AI197" s="1"/>
      <c r="AW197" s="124"/>
      <c r="AX197" s="124"/>
    </row>
    <row r="198" spans="1:50" ht="12.75">
      <c r="A198">
        <v>24</v>
      </c>
      <c r="B198" s="233" t="s">
        <v>165</v>
      </c>
      <c r="C198" s="137"/>
      <c r="D198" s="232">
        <f>D191</f>
        <v>0.75</v>
      </c>
      <c r="E198" s="147"/>
      <c r="F198" s="24">
        <v>60.7</v>
      </c>
      <c r="G198" s="20"/>
      <c r="H198" s="10"/>
      <c r="I198" s="10"/>
      <c r="J198" s="10"/>
      <c r="K198" s="10">
        <f t="shared" si="49"/>
        <v>45.53</v>
      </c>
      <c r="L198" s="10">
        <f>ROUND(D198*F198,2)</f>
        <v>45.53</v>
      </c>
      <c r="M198" s="10">
        <f>ROUND(D198*F198,2)</f>
        <v>45.53</v>
      </c>
      <c r="N198" s="10">
        <f>ROUND(D198*F198,2)</f>
        <v>45.53</v>
      </c>
      <c r="O198" s="10">
        <f>ROUND(D198*F198,2)</f>
        <v>45.53</v>
      </c>
      <c r="P198" s="10">
        <f>ROUND(D198*F198,2)</f>
        <v>45.53</v>
      </c>
      <c r="Q198" s="10">
        <f>ROUND(D198*F198,2)</f>
        <v>45.53</v>
      </c>
      <c r="R198" s="10">
        <f>ROUND(D198*F198,2)</f>
        <v>45.53</v>
      </c>
      <c r="S198" s="10">
        <f>ROUND(D198*F198,2)</f>
        <v>45.53</v>
      </c>
      <c r="T198" s="10">
        <f>ROUND(D198*F198,2)</f>
        <v>45.53</v>
      </c>
      <c r="U198" s="10">
        <f>ROUND(D198*F198,2)</f>
        <v>45.53</v>
      </c>
      <c r="V198" s="10">
        <f>ROUND(D198*F198,2)</f>
        <v>45.53</v>
      </c>
      <c r="W198" s="10">
        <f>ROUND(D198*F198,2)</f>
        <v>45.53</v>
      </c>
      <c r="X198" s="10">
        <f>ROUND(D198*F198,2)</f>
        <v>45.53</v>
      </c>
      <c r="Y198" s="10">
        <f>ROUND(D198*F198,2)</f>
        <v>45.53</v>
      </c>
      <c r="Z198" s="10">
        <f>ROUND(D198*F198,2)</f>
        <v>45.53</v>
      </c>
      <c r="AA198" s="10">
        <f>ROUND(D198*F198,2)</f>
        <v>45.53</v>
      </c>
      <c r="AB198" s="10">
        <f>ROUND(D198*F198,2)</f>
        <v>45.53</v>
      </c>
      <c r="AC198" s="24">
        <f>ROUND(D198*F198,2)</f>
        <v>45.53</v>
      </c>
      <c r="AD198" s="24">
        <f>ROUND(D198*F198,2)</f>
        <v>45.53</v>
      </c>
      <c r="AE198" s="24">
        <f>ROUND(D198*F198,2)</f>
        <v>45.53</v>
      </c>
      <c r="AF198" s="24">
        <f>ROUND(D198*F198,2)</f>
        <v>45.53</v>
      </c>
      <c r="AG198" s="124"/>
      <c r="AH198" s="196">
        <f t="shared" si="50"/>
        <v>1001.6599999999996</v>
      </c>
      <c r="AI198" s="1"/>
      <c r="AW198" s="124"/>
      <c r="AX198" s="124"/>
    </row>
    <row r="199" spans="1:50" ht="12.75">
      <c r="A199">
        <v>25</v>
      </c>
      <c r="B199" s="205" t="s">
        <v>134</v>
      </c>
      <c r="C199" s="19"/>
      <c r="D199" s="206">
        <f>D192</f>
        <v>32.31</v>
      </c>
      <c r="E199" s="147"/>
      <c r="F199" s="24">
        <v>60.7</v>
      </c>
      <c r="G199" s="20"/>
      <c r="H199" s="10"/>
      <c r="I199" s="10"/>
      <c r="J199" s="10"/>
      <c r="K199" s="10">
        <f t="shared" si="49"/>
        <v>1961.22</v>
      </c>
      <c r="L199" s="10">
        <f>ROUND(D199*F199,2)</f>
        <v>1961.22</v>
      </c>
      <c r="M199" s="10">
        <f>ROUND(D199*F199,2)</f>
        <v>1961.22</v>
      </c>
      <c r="N199" s="10">
        <f>ROUND(D199*F199,2)</f>
        <v>1961.22</v>
      </c>
      <c r="O199" s="10">
        <f>ROUND(D199*F199,2)</f>
        <v>1961.22</v>
      </c>
      <c r="P199" s="10">
        <f>ROUND(D199*F199,2)</f>
        <v>1961.22</v>
      </c>
      <c r="Q199" s="10">
        <f>ROUND(D199*F199,2)</f>
        <v>1961.22</v>
      </c>
      <c r="R199" s="10">
        <f>ROUND(D199*F199,2)</f>
        <v>1961.22</v>
      </c>
      <c r="S199" s="10">
        <f>ROUND(D199*F199,2)</f>
        <v>1961.22</v>
      </c>
      <c r="T199" s="10">
        <f>ROUND(D199*F199,2)</f>
        <v>1961.22</v>
      </c>
      <c r="U199" s="10">
        <f>ROUND(D199*F199,2)</f>
        <v>1961.22</v>
      </c>
      <c r="V199" s="10">
        <f>ROUND(D199*F199,2)</f>
        <v>1961.22</v>
      </c>
      <c r="W199" s="10">
        <f>ROUND(D199*F199,2)</f>
        <v>1961.22</v>
      </c>
      <c r="X199" s="10">
        <f>ROUND(D199*F199,2)</f>
        <v>1961.22</v>
      </c>
      <c r="Y199" s="10">
        <f>ROUND(D199*F199,2)</f>
        <v>1961.22</v>
      </c>
      <c r="Z199" s="10">
        <f>ROUND(D199*F199,2)</f>
        <v>1961.22</v>
      </c>
      <c r="AA199" s="10">
        <f>ROUND(D199*F199,2)</f>
        <v>1961.22</v>
      </c>
      <c r="AB199" s="10">
        <f>ROUND(D199*F199,2)</f>
        <v>1961.22</v>
      </c>
      <c r="AC199" s="24">
        <f>ROUND(D199*F199,2)</f>
        <v>1961.22</v>
      </c>
      <c r="AD199" s="24">
        <f>ROUND(D199*F199,2)</f>
        <v>1961.22</v>
      </c>
      <c r="AE199" s="24">
        <f>ROUND(D199*F199,2)</f>
        <v>1961.22</v>
      </c>
      <c r="AF199" s="24">
        <f>ROUND(D199*F199,2)</f>
        <v>1961.22</v>
      </c>
      <c r="AG199" s="124"/>
      <c r="AH199" s="1">
        <f t="shared" si="50"/>
        <v>43146.84000000001</v>
      </c>
      <c r="AI199" s="1"/>
      <c r="AW199" s="124"/>
      <c r="AX199" s="124"/>
    </row>
    <row r="200" spans="2:50" ht="12.75">
      <c r="B200" s="7"/>
      <c r="C200" s="19"/>
      <c r="D200" s="10"/>
      <c r="E200" s="144"/>
      <c r="F200" s="24"/>
      <c r="G200" s="2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24"/>
      <c r="AG200" s="124"/>
      <c r="AH200" s="1"/>
      <c r="AI200" s="1"/>
      <c r="AJ200" s="1"/>
      <c r="AW200" s="124"/>
      <c r="AX200" s="124"/>
    </row>
    <row r="201" spans="2:50" ht="13.5" thickBot="1">
      <c r="B201" s="15" t="s">
        <v>48</v>
      </c>
      <c r="C201" s="37"/>
      <c r="D201" s="16"/>
      <c r="E201" s="146"/>
      <c r="F201" s="73">
        <f>F180+F187+F194</f>
        <v>188.89999999999998</v>
      </c>
      <c r="G201" s="77">
        <f aca="true" t="shared" si="51" ref="G201:AF201">SUM(G180:G200)</f>
        <v>4347.56</v>
      </c>
      <c r="H201" s="72">
        <f t="shared" si="51"/>
        <v>5507.4800000000005</v>
      </c>
      <c r="I201" s="72">
        <f t="shared" si="51"/>
        <v>5507.4800000000005</v>
      </c>
      <c r="J201" s="72">
        <f t="shared" si="51"/>
        <v>5507.4800000000005</v>
      </c>
      <c r="K201" s="72">
        <f t="shared" si="51"/>
        <v>111333.9</v>
      </c>
      <c r="L201" s="72">
        <f t="shared" si="51"/>
        <v>56114.66000000001</v>
      </c>
      <c r="M201" s="72">
        <f t="shared" si="51"/>
        <v>56114.66000000001</v>
      </c>
      <c r="N201" s="72">
        <f t="shared" si="51"/>
        <v>30881.389999999996</v>
      </c>
      <c r="O201" s="72">
        <f t="shared" si="51"/>
        <v>30881.389999999996</v>
      </c>
      <c r="P201" s="72">
        <f t="shared" si="51"/>
        <v>30881.389999999996</v>
      </c>
      <c r="Q201" s="72">
        <f t="shared" si="51"/>
        <v>30881.389999999996</v>
      </c>
      <c r="R201" s="72">
        <f t="shared" si="51"/>
        <v>30881.389999999996</v>
      </c>
      <c r="S201" s="72">
        <f t="shared" si="51"/>
        <v>25572.569999999996</v>
      </c>
      <c r="T201" s="72">
        <f t="shared" si="51"/>
        <v>25572.569999999996</v>
      </c>
      <c r="U201" s="72">
        <f t="shared" si="51"/>
        <v>25572.569999999996</v>
      </c>
      <c r="V201" s="72">
        <f t="shared" si="51"/>
        <v>25572.569999999996</v>
      </c>
      <c r="W201" s="72">
        <f t="shared" si="51"/>
        <v>14360.199999999999</v>
      </c>
      <c r="X201" s="72">
        <f t="shared" si="51"/>
        <v>14360.199999999999</v>
      </c>
      <c r="Y201" s="72">
        <f t="shared" si="51"/>
        <v>14360.199999999999</v>
      </c>
      <c r="Z201" s="72">
        <f t="shared" si="51"/>
        <v>14360.199999999999</v>
      </c>
      <c r="AA201" s="72">
        <f t="shared" si="51"/>
        <v>14360.199999999999</v>
      </c>
      <c r="AB201" s="72">
        <f t="shared" si="51"/>
        <v>14360.199999999999</v>
      </c>
      <c r="AC201" s="72">
        <f t="shared" si="51"/>
        <v>6666.969999999999</v>
      </c>
      <c r="AD201" s="72">
        <f t="shared" si="51"/>
        <v>4614.43</v>
      </c>
      <c r="AE201" s="72">
        <f t="shared" si="51"/>
        <v>4614.43</v>
      </c>
      <c r="AF201" s="72">
        <f t="shared" si="51"/>
        <v>4614.43</v>
      </c>
      <c r="AG201" s="124"/>
      <c r="AH201" s="1"/>
      <c r="AI201" s="1">
        <f>SUM(AH180:AH199)</f>
        <v>607801.91</v>
      </c>
      <c r="AJ201" s="1"/>
      <c r="AW201" s="124"/>
      <c r="AX201" s="124"/>
    </row>
    <row r="202" spans="33:50" ht="14.25" thickBot="1" thickTop="1">
      <c r="AG202" s="124"/>
      <c r="AH202" s="1"/>
      <c r="AI202" s="1"/>
      <c r="AJ202" s="1"/>
      <c r="AW202" s="124"/>
      <c r="AX202" s="124"/>
    </row>
    <row r="203" spans="2:50" ht="14.25" thickBot="1" thickTop="1">
      <c r="B203" s="64" t="s">
        <v>49</v>
      </c>
      <c r="C203" s="99"/>
      <c r="D203" s="71"/>
      <c r="E203" s="148"/>
      <c r="F203" s="78">
        <f>F201</f>
        <v>188.89999999999998</v>
      </c>
      <c r="G203" s="90">
        <f aca="true" t="shared" si="52" ref="G203:AF203">G178+G201</f>
        <v>314019.56</v>
      </c>
      <c r="H203" s="74">
        <f t="shared" si="52"/>
        <v>195399.48</v>
      </c>
      <c r="I203" s="74">
        <f t="shared" si="52"/>
        <v>87763.48</v>
      </c>
      <c r="J203" s="74">
        <f t="shared" si="52"/>
        <v>5507.4800000000005</v>
      </c>
      <c r="K203" s="74">
        <f t="shared" si="52"/>
        <v>435531.9</v>
      </c>
      <c r="L203" s="74">
        <f t="shared" si="52"/>
        <v>291083.66000000003</v>
      </c>
      <c r="M203" s="74">
        <f t="shared" si="52"/>
        <v>215172.66</v>
      </c>
      <c r="N203" s="74">
        <f t="shared" si="52"/>
        <v>96437.39</v>
      </c>
      <c r="O203" s="74">
        <f t="shared" si="52"/>
        <v>96437.39</v>
      </c>
      <c r="P203" s="74">
        <f t="shared" si="52"/>
        <v>30881.389999999996</v>
      </c>
      <c r="Q203" s="74">
        <f t="shared" si="52"/>
        <v>30881.389999999996</v>
      </c>
      <c r="R203" s="74">
        <f t="shared" si="52"/>
        <v>30881.389999999996</v>
      </c>
      <c r="S203" s="74">
        <f t="shared" si="52"/>
        <v>25572.569999999996</v>
      </c>
      <c r="T203" s="74">
        <f t="shared" si="52"/>
        <v>25572.569999999996</v>
      </c>
      <c r="U203" s="74">
        <f t="shared" si="52"/>
        <v>25572.569999999996</v>
      </c>
      <c r="V203" s="74">
        <f t="shared" si="52"/>
        <v>25572.569999999996</v>
      </c>
      <c r="W203" s="74">
        <f t="shared" si="52"/>
        <v>14360.199999999999</v>
      </c>
      <c r="X203" s="74">
        <f t="shared" si="52"/>
        <v>14360.199999999999</v>
      </c>
      <c r="Y203" s="74">
        <f t="shared" si="52"/>
        <v>14360.199999999999</v>
      </c>
      <c r="Z203" s="74">
        <f t="shared" si="52"/>
        <v>14360.199999999999</v>
      </c>
      <c r="AA203" s="74">
        <f t="shared" si="52"/>
        <v>14360.199999999999</v>
      </c>
      <c r="AB203" s="74">
        <f t="shared" si="52"/>
        <v>14360.199999999999</v>
      </c>
      <c r="AC203" s="78">
        <f t="shared" si="52"/>
        <v>6666.969999999999</v>
      </c>
      <c r="AD203" s="78">
        <f t="shared" si="52"/>
        <v>4614.43</v>
      </c>
      <c r="AE203" s="78">
        <f t="shared" si="52"/>
        <v>4614.43</v>
      </c>
      <c r="AF203" s="78">
        <f t="shared" si="52"/>
        <v>4614.43</v>
      </c>
      <c r="AG203" s="125">
        <f>SUM(G203:AF203)</f>
        <v>2038958.9099999992</v>
      </c>
      <c r="AH203" s="1"/>
      <c r="AI203" s="1"/>
      <c r="AJ203" s="1">
        <f>SUM(AI131:AI201)</f>
        <v>2038958.9100000001</v>
      </c>
      <c r="AK203" s="1">
        <f>AG203-AJ203</f>
        <v>0</v>
      </c>
      <c r="AW203" s="125">
        <f>SUM(G203:AF203)</f>
        <v>2038958.9099999992</v>
      </c>
      <c r="AX203" s="124"/>
    </row>
    <row r="204" spans="2:50" ht="13.5" thickTop="1">
      <c r="B204" s="172" t="s">
        <v>133</v>
      </c>
      <c r="C204" s="3"/>
      <c r="D204" s="3"/>
      <c r="E204" s="3"/>
      <c r="F204" s="3"/>
      <c r="G204" s="48">
        <f>G185+G192+G199</f>
        <v>0</v>
      </c>
      <c r="H204" s="48">
        <f>H185+H192+H199</f>
        <v>0</v>
      </c>
      <c r="I204" s="48">
        <f>I185+I192+I199</f>
        <v>0</v>
      </c>
      <c r="J204" s="48">
        <f>J185+J192+J199</f>
        <v>0</v>
      </c>
      <c r="K204" s="48">
        <f>K185+K192+K199</f>
        <v>6103.360000000001</v>
      </c>
      <c r="L204" s="48">
        <f aca="true" t="shared" si="53" ref="L204:AF204">L185+L192+L199</f>
        <v>6103.360000000001</v>
      </c>
      <c r="M204" s="48">
        <f t="shared" si="53"/>
        <v>6103.360000000001</v>
      </c>
      <c r="N204" s="48">
        <f t="shared" si="53"/>
        <v>6103.360000000001</v>
      </c>
      <c r="O204" s="48">
        <f t="shared" si="53"/>
        <v>6103.360000000001</v>
      </c>
      <c r="P204" s="48">
        <f t="shared" si="53"/>
        <v>6103.360000000001</v>
      </c>
      <c r="Q204" s="48">
        <f t="shared" si="53"/>
        <v>6103.360000000001</v>
      </c>
      <c r="R204" s="48">
        <f t="shared" si="53"/>
        <v>6103.360000000001</v>
      </c>
      <c r="S204" s="48">
        <f t="shared" si="53"/>
        <v>6103.360000000001</v>
      </c>
      <c r="T204" s="48">
        <f t="shared" si="53"/>
        <v>6103.360000000001</v>
      </c>
      <c r="U204" s="48">
        <f t="shared" si="53"/>
        <v>6103.360000000001</v>
      </c>
      <c r="V204" s="48">
        <f t="shared" si="53"/>
        <v>6103.360000000001</v>
      </c>
      <c r="W204" s="48">
        <f t="shared" si="53"/>
        <v>6103.360000000001</v>
      </c>
      <c r="X204" s="48">
        <f t="shared" si="53"/>
        <v>6103.360000000001</v>
      </c>
      <c r="Y204" s="48">
        <f t="shared" si="53"/>
        <v>6103.360000000001</v>
      </c>
      <c r="Z204" s="48">
        <f t="shared" si="53"/>
        <v>6103.360000000001</v>
      </c>
      <c r="AA204" s="48">
        <f t="shared" si="53"/>
        <v>6103.360000000001</v>
      </c>
      <c r="AB204" s="48">
        <f t="shared" si="53"/>
        <v>6103.360000000001</v>
      </c>
      <c r="AC204" s="48">
        <f t="shared" si="53"/>
        <v>2833.59</v>
      </c>
      <c r="AD204" s="48">
        <f t="shared" si="53"/>
        <v>1961.22</v>
      </c>
      <c r="AE204" s="48">
        <f t="shared" si="53"/>
        <v>1961.22</v>
      </c>
      <c r="AF204" s="40">
        <f t="shared" si="53"/>
        <v>1961.22</v>
      </c>
      <c r="AG204" s="124"/>
      <c r="AH204" s="1"/>
      <c r="AI204" s="1"/>
      <c r="AJ204" s="1"/>
      <c r="AW204" s="124"/>
      <c r="AX204" s="125">
        <f>SUM(G204:AF204)</f>
        <v>118577.73000000001</v>
      </c>
    </row>
    <row r="205" spans="2:51" ht="13.5" thickBot="1">
      <c r="B205" s="173" t="s">
        <v>132</v>
      </c>
      <c r="C205" s="16"/>
      <c r="D205" s="16"/>
      <c r="E205" s="16"/>
      <c r="F205" s="16"/>
      <c r="G205" s="72">
        <f>G203-G204</f>
        <v>314019.56</v>
      </c>
      <c r="H205" s="72">
        <f>H203-H204</f>
        <v>195399.48</v>
      </c>
      <c r="I205" s="72">
        <f>I203-I204</f>
        <v>87763.48</v>
      </c>
      <c r="J205" s="72">
        <f>J203-J204</f>
        <v>5507.4800000000005</v>
      </c>
      <c r="K205" s="72">
        <f>K203-K204</f>
        <v>429428.54000000004</v>
      </c>
      <c r="L205" s="72">
        <f aca="true" t="shared" si="54" ref="L205:AF205">L203-L204</f>
        <v>284980.30000000005</v>
      </c>
      <c r="M205" s="72">
        <f t="shared" si="54"/>
        <v>209069.3</v>
      </c>
      <c r="N205" s="72">
        <f t="shared" si="54"/>
        <v>90334.03</v>
      </c>
      <c r="O205" s="72">
        <f t="shared" si="54"/>
        <v>90334.03</v>
      </c>
      <c r="P205" s="72">
        <f t="shared" si="54"/>
        <v>24778.029999999995</v>
      </c>
      <c r="Q205" s="72">
        <f t="shared" si="54"/>
        <v>24778.029999999995</v>
      </c>
      <c r="R205" s="72">
        <f t="shared" si="54"/>
        <v>24778.029999999995</v>
      </c>
      <c r="S205" s="72">
        <f t="shared" si="54"/>
        <v>19469.209999999995</v>
      </c>
      <c r="T205" s="72">
        <f t="shared" si="54"/>
        <v>19469.209999999995</v>
      </c>
      <c r="U205" s="72">
        <f t="shared" si="54"/>
        <v>19469.209999999995</v>
      </c>
      <c r="V205" s="72">
        <f t="shared" si="54"/>
        <v>19469.209999999995</v>
      </c>
      <c r="W205" s="72">
        <f t="shared" si="54"/>
        <v>8256.839999999998</v>
      </c>
      <c r="X205" s="72">
        <f t="shared" si="54"/>
        <v>8256.839999999998</v>
      </c>
      <c r="Y205" s="72">
        <f t="shared" si="54"/>
        <v>8256.839999999998</v>
      </c>
      <c r="Z205" s="72">
        <f t="shared" si="54"/>
        <v>8256.839999999998</v>
      </c>
      <c r="AA205" s="72">
        <f t="shared" si="54"/>
        <v>8256.839999999998</v>
      </c>
      <c r="AB205" s="72">
        <f t="shared" si="54"/>
        <v>8256.839999999998</v>
      </c>
      <c r="AC205" s="72">
        <f t="shared" si="54"/>
        <v>3833.379999999999</v>
      </c>
      <c r="AD205" s="72">
        <f t="shared" si="54"/>
        <v>2653.21</v>
      </c>
      <c r="AE205" s="72">
        <f t="shared" si="54"/>
        <v>2653.21</v>
      </c>
      <c r="AF205" s="73">
        <f t="shared" si="54"/>
        <v>2653.21</v>
      </c>
      <c r="AG205" s="124"/>
      <c r="AH205" s="1"/>
      <c r="AI205" s="1"/>
      <c r="AJ205" s="1"/>
      <c r="AW205" s="124"/>
      <c r="AX205" s="124"/>
      <c r="AY205" s="1">
        <f>SUM(G205:AF205)</f>
        <v>1920381.1800000004</v>
      </c>
    </row>
    <row r="206" spans="33:50" ht="13.5" thickTop="1">
      <c r="AG206" s="124"/>
      <c r="AH206" s="1"/>
      <c r="AI206" s="1"/>
      <c r="AJ206" s="1"/>
      <c r="AW206" s="124"/>
      <c r="AX206" s="124"/>
    </row>
    <row r="207" spans="33:50" ht="13.5" thickBot="1">
      <c r="AG207" s="124"/>
      <c r="AH207" s="1"/>
      <c r="AI207" s="1"/>
      <c r="AJ207" s="1"/>
      <c r="AW207" s="124"/>
      <c r="AX207" s="124"/>
    </row>
    <row r="208" spans="2:50" ht="13.5" thickTop="1">
      <c r="B208" s="98" t="s">
        <v>62</v>
      </c>
      <c r="C208" s="98"/>
      <c r="D208" s="2"/>
      <c r="E208" s="139"/>
      <c r="F208" s="6"/>
      <c r="G208" s="1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 t="s">
        <v>11</v>
      </c>
      <c r="W208" s="3"/>
      <c r="X208" s="3"/>
      <c r="Y208" s="3"/>
      <c r="Z208" s="3"/>
      <c r="AA208" s="3" t="s">
        <v>47</v>
      </c>
      <c r="AB208" s="3"/>
      <c r="AC208" s="6"/>
      <c r="AG208" s="124"/>
      <c r="AH208" s="1"/>
      <c r="AI208" s="1"/>
      <c r="AJ208" s="1"/>
      <c r="AW208" s="124"/>
      <c r="AX208" s="124"/>
    </row>
    <row r="209" spans="4:50" ht="12.75">
      <c r="D209" s="7"/>
      <c r="E209" s="140"/>
      <c r="F209" s="23"/>
      <c r="G209" s="19">
        <v>1</v>
      </c>
      <c r="H209" s="8">
        <v>2</v>
      </c>
      <c r="I209" s="8">
        <v>3</v>
      </c>
      <c r="J209" s="8">
        <v>4</v>
      </c>
      <c r="K209" s="8">
        <v>5</v>
      </c>
      <c r="L209" s="8">
        <v>6</v>
      </c>
      <c r="M209" s="8">
        <v>7</v>
      </c>
      <c r="N209" s="8">
        <v>8</v>
      </c>
      <c r="O209" s="8">
        <v>9</v>
      </c>
      <c r="P209" s="8">
        <v>10</v>
      </c>
      <c r="Q209" s="8">
        <v>11</v>
      </c>
      <c r="R209" s="8">
        <v>12</v>
      </c>
      <c r="S209" s="8">
        <v>13</v>
      </c>
      <c r="T209" s="8">
        <v>14</v>
      </c>
      <c r="U209" s="8">
        <v>15</v>
      </c>
      <c r="V209" s="8">
        <v>16</v>
      </c>
      <c r="W209" s="8">
        <v>17</v>
      </c>
      <c r="X209" s="8">
        <v>18</v>
      </c>
      <c r="Y209" s="8">
        <v>19</v>
      </c>
      <c r="Z209" s="8">
        <v>20</v>
      </c>
      <c r="AA209" s="8">
        <v>21</v>
      </c>
      <c r="AB209" s="122">
        <v>22</v>
      </c>
      <c r="AC209" s="23"/>
      <c r="AG209" s="124"/>
      <c r="AH209" s="1"/>
      <c r="AI209" s="1"/>
      <c r="AJ209" s="1"/>
      <c r="AW209" s="124"/>
      <c r="AX209" s="124"/>
    </row>
    <row r="210" spans="4:50" ht="13.5" thickBot="1">
      <c r="D210" s="45"/>
      <c r="E210" s="141"/>
      <c r="F210" s="23" t="s">
        <v>3</v>
      </c>
      <c r="G210" s="42"/>
      <c r="H210" s="46"/>
      <c r="I210" s="46">
        <v>1</v>
      </c>
      <c r="J210" s="46">
        <v>2</v>
      </c>
      <c r="K210" s="46">
        <v>3</v>
      </c>
      <c r="L210" s="46">
        <v>4</v>
      </c>
      <c r="M210" s="46">
        <v>5</v>
      </c>
      <c r="N210" s="46">
        <v>6</v>
      </c>
      <c r="O210" s="46">
        <v>7</v>
      </c>
      <c r="P210" s="46">
        <v>8</v>
      </c>
      <c r="Q210" s="46">
        <v>9</v>
      </c>
      <c r="R210" s="46">
        <v>10</v>
      </c>
      <c r="S210" s="46">
        <v>11</v>
      </c>
      <c r="T210" s="46">
        <v>12</v>
      </c>
      <c r="U210" s="46">
        <v>13</v>
      </c>
      <c r="V210" s="46">
        <v>14</v>
      </c>
      <c r="W210" s="46">
        <v>15</v>
      </c>
      <c r="X210" s="46">
        <v>16</v>
      </c>
      <c r="Y210" s="46">
        <v>17</v>
      </c>
      <c r="Z210" s="46">
        <v>18</v>
      </c>
      <c r="AA210" s="46">
        <v>19</v>
      </c>
      <c r="AB210" s="46">
        <v>20</v>
      </c>
      <c r="AC210" s="46">
        <v>21</v>
      </c>
      <c r="AD210" s="123">
        <v>22</v>
      </c>
      <c r="AE210" s="46"/>
      <c r="AG210" s="124"/>
      <c r="AH210" s="1"/>
      <c r="AI210" s="1"/>
      <c r="AJ210" s="1"/>
      <c r="AW210" s="124"/>
      <c r="AX210" s="124"/>
    </row>
    <row r="211" spans="2:50" ht="14.25" thickBot="1" thickTop="1">
      <c r="B211" s="53"/>
      <c r="C211" s="103" t="s">
        <v>53</v>
      </c>
      <c r="D211" s="15" t="s">
        <v>3</v>
      </c>
      <c r="E211" s="142"/>
      <c r="F211" s="31" t="s">
        <v>25</v>
      </c>
      <c r="G211" s="37">
        <v>2009</v>
      </c>
      <c r="H211" s="16">
        <f>G211+1</f>
        <v>2010</v>
      </c>
      <c r="I211" s="16">
        <f>H211+1</f>
        <v>2011</v>
      </c>
      <c r="J211" s="16">
        <f>I211+1</f>
        <v>2012</v>
      </c>
      <c r="K211" s="16">
        <f>J211+1</f>
        <v>2013</v>
      </c>
      <c r="L211" s="16">
        <f aca="true" t="shared" si="55" ref="L211:T211">K211+1</f>
        <v>2014</v>
      </c>
      <c r="M211" s="16">
        <f t="shared" si="55"/>
        <v>2015</v>
      </c>
      <c r="N211" s="186">
        <f t="shared" si="55"/>
        <v>2016</v>
      </c>
      <c r="O211" s="16">
        <f t="shared" si="55"/>
        <v>2017</v>
      </c>
      <c r="P211" s="16">
        <f t="shared" si="55"/>
        <v>2018</v>
      </c>
      <c r="Q211" s="186">
        <f t="shared" si="55"/>
        <v>2019</v>
      </c>
      <c r="R211" s="186">
        <f t="shared" si="55"/>
        <v>2020</v>
      </c>
      <c r="S211" s="16">
        <f t="shared" si="55"/>
        <v>2021</v>
      </c>
      <c r="T211" s="16">
        <f t="shared" si="55"/>
        <v>2022</v>
      </c>
      <c r="U211" s="16">
        <f aca="true" t="shared" si="56" ref="U211:AD211">T211+1</f>
        <v>2023</v>
      </c>
      <c r="V211" s="186">
        <f t="shared" si="56"/>
        <v>2024</v>
      </c>
      <c r="W211" s="58">
        <f t="shared" si="56"/>
        <v>2025</v>
      </c>
      <c r="X211" s="16">
        <f t="shared" si="56"/>
        <v>2026</v>
      </c>
      <c r="Y211" s="16">
        <f t="shared" si="56"/>
        <v>2027</v>
      </c>
      <c r="Z211" s="16">
        <f t="shared" si="56"/>
        <v>2028</v>
      </c>
      <c r="AA211" s="186">
        <f t="shared" si="56"/>
        <v>2029</v>
      </c>
      <c r="AB211" s="58">
        <f t="shared" si="56"/>
        <v>2030</v>
      </c>
      <c r="AC211" s="186">
        <f t="shared" si="56"/>
        <v>2031</v>
      </c>
      <c r="AD211" s="16">
        <f t="shared" si="56"/>
        <v>2032</v>
      </c>
      <c r="AG211" s="124"/>
      <c r="AH211" s="1"/>
      <c r="AI211" s="1"/>
      <c r="AJ211" s="1"/>
      <c r="AW211" s="124"/>
      <c r="AX211" s="124"/>
    </row>
    <row r="212" spans="1:50" ht="13.5" thickTop="1">
      <c r="A212">
        <v>1</v>
      </c>
      <c r="B212" s="7" t="s">
        <v>26</v>
      </c>
      <c r="C212" s="100" t="s">
        <v>54</v>
      </c>
      <c r="D212" s="28">
        <v>2000</v>
      </c>
      <c r="E212" s="143"/>
      <c r="F212" s="29">
        <v>102.39</v>
      </c>
      <c r="G212" s="38">
        <f>ROUND(D212*F212,2)</f>
        <v>204780</v>
      </c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7"/>
      <c r="V212" s="27"/>
      <c r="W212" s="27"/>
      <c r="X212" s="27"/>
      <c r="Y212" s="27"/>
      <c r="Z212" s="27"/>
      <c r="AA212" s="27"/>
      <c r="AB212" s="27"/>
      <c r="AC212" s="30"/>
      <c r="AG212" s="124"/>
      <c r="AH212" s="1">
        <f aca="true" t="shared" si="57" ref="AH212:AH240">SUM(G212:AF212)</f>
        <v>204780</v>
      </c>
      <c r="AI212" s="1"/>
      <c r="AJ212" s="1"/>
      <c r="AL212">
        <v>1</v>
      </c>
      <c r="AM212" s="1">
        <f>AH212+AH227</f>
        <v>297320</v>
      </c>
      <c r="AW212" s="124"/>
      <c r="AX212" s="124"/>
    </row>
    <row r="213" spans="1:50" ht="12.75">
      <c r="A213">
        <v>2</v>
      </c>
      <c r="B213" s="7" t="s">
        <v>13</v>
      </c>
      <c r="C213" s="100" t="s">
        <v>54</v>
      </c>
      <c r="D213" s="10">
        <v>530</v>
      </c>
      <c r="E213" s="144"/>
      <c r="F213" s="24">
        <v>102.39</v>
      </c>
      <c r="G213" s="20">
        <f>ROUND(D213*F213,2)</f>
        <v>54266.7</v>
      </c>
      <c r="H213" s="8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/>
      <c r="V213" s="8"/>
      <c r="W213" s="8"/>
      <c r="X213" s="8"/>
      <c r="Y213" s="8"/>
      <c r="Z213" s="8"/>
      <c r="AA213" s="8"/>
      <c r="AB213" s="8"/>
      <c r="AC213" s="23"/>
      <c r="AG213" s="124"/>
      <c r="AH213" s="1">
        <f t="shared" si="57"/>
        <v>54266.7</v>
      </c>
      <c r="AI213" s="1"/>
      <c r="AJ213" s="1"/>
      <c r="AL213">
        <v>2</v>
      </c>
      <c r="AM213" s="1">
        <f aca="true" t="shared" si="58" ref="AM213:AM225">AH213+AH228</f>
        <v>78789.79999999999</v>
      </c>
      <c r="AW213" s="124"/>
      <c r="AX213" s="124"/>
    </row>
    <row r="214" spans="1:50" ht="12.75">
      <c r="A214">
        <v>3</v>
      </c>
      <c r="B214" s="7" t="s">
        <v>14</v>
      </c>
      <c r="C214" s="100" t="s">
        <v>54</v>
      </c>
      <c r="D214" s="10">
        <v>530</v>
      </c>
      <c r="E214" s="144"/>
      <c r="F214" s="24">
        <v>102.39</v>
      </c>
      <c r="G214" s="20">
        <f>ROUND(D214*F214,2)</f>
        <v>54266.7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/>
      <c r="V214" s="8"/>
      <c r="W214" s="8"/>
      <c r="X214" s="8"/>
      <c r="Y214" s="8"/>
      <c r="Z214" s="8"/>
      <c r="AA214" s="8"/>
      <c r="AB214" s="8"/>
      <c r="AC214" s="23"/>
      <c r="AG214" s="124"/>
      <c r="AH214" s="1">
        <f t="shared" si="57"/>
        <v>54266.7</v>
      </c>
      <c r="AI214" s="1"/>
      <c r="AJ214" s="1"/>
      <c r="AL214">
        <v>3</v>
      </c>
      <c r="AM214" s="1">
        <f t="shared" si="58"/>
        <v>78789.79999999999</v>
      </c>
      <c r="AW214" s="124"/>
      <c r="AX214" s="124"/>
    </row>
    <row r="215" spans="1:50" ht="12.75">
      <c r="A215">
        <v>4</v>
      </c>
      <c r="B215" s="7" t="s">
        <v>15</v>
      </c>
      <c r="C215" s="100" t="s">
        <v>54</v>
      </c>
      <c r="D215" s="10">
        <v>530</v>
      </c>
      <c r="E215" s="144"/>
      <c r="F215" s="24">
        <v>102.39</v>
      </c>
      <c r="G215" s="20"/>
      <c r="H215" s="10">
        <f>ROUND(D215*F215,2)</f>
        <v>54266.7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/>
      <c r="V215" s="8"/>
      <c r="W215" s="8"/>
      <c r="X215" s="8"/>
      <c r="Y215" s="8"/>
      <c r="Z215" s="8"/>
      <c r="AA215" s="8"/>
      <c r="AB215" s="8"/>
      <c r="AC215" s="23"/>
      <c r="AG215" s="124"/>
      <c r="AH215" s="1">
        <f t="shared" si="57"/>
        <v>54266.7</v>
      </c>
      <c r="AI215" s="1"/>
      <c r="AJ215" s="1"/>
      <c r="AL215">
        <v>4</v>
      </c>
      <c r="AM215" s="1">
        <f t="shared" si="58"/>
        <v>78789.79999999999</v>
      </c>
      <c r="AW215" s="124"/>
      <c r="AX215" s="124"/>
    </row>
    <row r="216" spans="1:50" ht="12.75">
      <c r="A216">
        <v>5</v>
      </c>
      <c r="B216" s="7" t="s">
        <v>27</v>
      </c>
      <c r="C216" s="100" t="s">
        <v>54</v>
      </c>
      <c r="D216" s="10">
        <v>530</v>
      </c>
      <c r="E216" s="144"/>
      <c r="F216" s="24">
        <v>102.39</v>
      </c>
      <c r="G216" s="20"/>
      <c r="H216" s="10">
        <f>ROUND(D216*F216,2)</f>
        <v>54266.7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/>
      <c r="V216" s="8"/>
      <c r="W216" s="8"/>
      <c r="X216" s="8"/>
      <c r="Y216" s="8"/>
      <c r="Z216" s="8"/>
      <c r="AA216" s="8"/>
      <c r="AB216" s="8"/>
      <c r="AC216" s="23"/>
      <c r="AG216" s="124"/>
      <c r="AH216" s="1">
        <f t="shared" si="57"/>
        <v>54266.7</v>
      </c>
      <c r="AI216" s="1"/>
      <c r="AJ216" s="1"/>
      <c r="AL216">
        <v>5</v>
      </c>
      <c r="AM216" s="1">
        <f t="shared" si="58"/>
        <v>78789.79999999999</v>
      </c>
      <c r="AW216" s="124"/>
      <c r="AX216" s="124"/>
    </row>
    <row r="217" spans="1:50" ht="12.75">
      <c r="A217">
        <v>6</v>
      </c>
      <c r="B217" s="7" t="s">
        <v>20</v>
      </c>
      <c r="C217" s="100" t="s">
        <v>54</v>
      </c>
      <c r="D217" s="10">
        <v>530</v>
      </c>
      <c r="E217" s="144"/>
      <c r="F217" s="24">
        <v>102.39</v>
      </c>
      <c r="G217" s="20"/>
      <c r="H217" s="10"/>
      <c r="I217" s="10">
        <f>ROUND(D217*F217,2)</f>
        <v>54266.7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/>
      <c r="V217" s="8"/>
      <c r="W217" s="8"/>
      <c r="X217" s="8"/>
      <c r="Y217" s="8"/>
      <c r="Z217" s="8"/>
      <c r="AA217" s="8"/>
      <c r="AB217" s="8"/>
      <c r="AC217" s="23"/>
      <c r="AG217" s="124"/>
      <c r="AH217" s="1">
        <f t="shared" si="57"/>
        <v>54266.7</v>
      </c>
      <c r="AI217" s="1"/>
      <c r="AJ217" s="1"/>
      <c r="AL217">
        <v>6</v>
      </c>
      <c r="AM217" s="1">
        <f t="shared" si="58"/>
        <v>78789.79999999999</v>
      </c>
      <c r="AW217" s="124"/>
      <c r="AX217" s="124"/>
    </row>
    <row r="218" spans="1:50" ht="12.75">
      <c r="A218">
        <v>7</v>
      </c>
      <c r="B218" s="7" t="s">
        <v>21</v>
      </c>
      <c r="C218" s="100" t="s">
        <v>54</v>
      </c>
      <c r="D218" s="10">
        <v>530</v>
      </c>
      <c r="E218" s="144"/>
      <c r="F218" s="24">
        <v>102.39</v>
      </c>
      <c r="G218" s="20"/>
      <c r="H218" s="10"/>
      <c r="I218" s="10"/>
      <c r="J218" s="10"/>
      <c r="K218" s="10">
        <f>ROUND(D218*F218,2)</f>
        <v>54266.7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8"/>
      <c r="V218" s="8"/>
      <c r="W218" s="8"/>
      <c r="X218" s="8"/>
      <c r="Y218" s="8"/>
      <c r="Z218" s="8"/>
      <c r="AA218" s="8"/>
      <c r="AB218" s="8"/>
      <c r="AC218" s="23"/>
      <c r="AG218" s="124"/>
      <c r="AH218" s="1">
        <f t="shared" si="57"/>
        <v>54266.7</v>
      </c>
      <c r="AI218" s="1"/>
      <c r="AJ218" s="1"/>
      <c r="AL218">
        <v>7</v>
      </c>
      <c r="AM218" s="1">
        <f t="shared" si="58"/>
        <v>78789.79999999999</v>
      </c>
      <c r="AW218" s="124"/>
      <c r="AX218" s="124"/>
    </row>
    <row r="219" spans="1:50" ht="12.75">
      <c r="A219">
        <v>8</v>
      </c>
      <c r="B219" s="7" t="s">
        <v>28</v>
      </c>
      <c r="C219" s="100" t="s">
        <v>54</v>
      </c>
      <c r="D219" s="10">
        <v>530</v>
      </c>
      <c r="E219" s="144"/>
      <c r="F219" s="24">
        <v>102.39</v>
      </c>
      <c r="G219" s="20"/>
      <c r="H219" s="10"/>
      <c r="I219" s="10"/>
      <c r="J219" s="10"/>
      <c r="K219" s="10"/>
      <c r="L219" s="10">
        <f>ROUND(D219*F219,2)</f>
        <v>54266.7</v>
      </c>
      <c r="M219" s="10"/>
      <c r="N219" s="10"/>
      <c r="O219" s="10"/>
      <c r="P219" s="10"/>
      <c r="Q219" s="10"/>
      <c r="R219" s="10"/>
      <c r="S219" s="10"/>
      <c r="T219" s="10"/>
      <c r="U219" s="8"/>
      <c r="V219" s="8"/>
      <c r="W219" s="8"/>
      <c r="X219" s="8"/>
      <c r="Y219" s="8"/>
      <c r="Z219" s="8"/>
      <c r="AA219" s="8"/>
      <c r="AB219" s="8"/>
      <c r="AC219" s="23"/>
      <c r="AG219" s="124"/>
      <c r="AH219" s="1">
        <f t="shared" si="57"/>
        <v>54266.7</v>
      </c>
      <c r="AI219" s="1"/>
      <c r="AJ219" s="1"/>
      <c r="AL219">
        <v>8</v>
      </c>
      <c r="AM219" s="1">
        <f t="shared" si="58"/>
        <v>78789.79999999999</v>
      </c>
      <c r="AW219" s="124"/>
      <c r="AX219" s="124"/>
    </row>
    <row r="220" spans="1:50" ht="12.75">
      <c r="A220">
        <v>9</v>
      </c>
      <c r="B220" s="7" t="s">
        <v>22</v>
      </c>
      <c r="C220" s="100" t="s">
        <v>54</v>
      </c>
      <c r="D220" s="10">
        <v>530</v>
      </c>
      <c r="E220" s="144"/>
      <c r="F220" s="24">
        <v>102.39</v>
      </c>
      <c r="G220" s="2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/>
      <c r="V220" s="8"/>
      <c r="W220" s="8"/>
      <c r="X220" s="8"/>
      <c r="Y220" s="8"/>
      <c r="Z220" s="8"/>
      <c r="AA220" s="8"/>
      <c r="AB220" s="8"/>
      <c r="AC220" s="23"/>
      <c r="AG220" s="124"/>
      <c r="AH220" s="1">
        <f t="shared" si="57"/>
        <v>0</v>
      </c>
      <c r="AI220" s="1"/>
      <c r="AJ220" s="1"/>
      <c r="AL220">
        <v>9</v>
      </c>
      <c r="AM220" s="1">
        <f t="shared" si="58"/>
        <v>24523.1</v>
      </c>
      <c r="AW220" s="124"/>
      <c r="AX220" s="124"/>
    </row>
    <row r="221" spans="1:50" ht="12.75">
      <c r="A221">
        <v>10</v>
      </c>
      <c r="B221" s="87" t="s">
        <v>16</v>
      </c>
      <c r="C221" s="104" t="s">
        <v>54</v>
      </c>
      <c r="D221" s="119">
        <v>550</v>
      </c>
      <c r="E221" s="145"/>
      <c r="F221" s="25">
        <v>102.39</v>
      </c>
      <c r="G221" s="21"/>
      <c r="H221" s="12"/>
      <c r="I221" s="14">
        <v>0</v>
      </c>
      <c r="J221" s="1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8"/>
      <c r="V221" s="8"/>
      <c r="W221" s="8"/>
      <c r="X221" s="8"/>
      <c r="Y221" s="8"/>
      <c r="Z221" s="8"/>
      <c r="AA221" s="8"/>
      <c r="AB221" s="8"/>
      <c r="AC221" s="23"/>
      <c r="AG221" s="124"/>
      <c r="AH221" s="1">
        <f t="shared" si="57"/>
        <v>0</v>
      </c>
      <c r="AI221" s="1"/>
      <c r="AJ221" s="1"/>
      <c r="AL221">
        <v>10</v>
      </c>
      <c r="AM221" s="1">
        <f t="shared" si="58"/>
        <v>50897</v>
      </c>
      <c r="AW221" s="124"/>
      <c r="AX221" s="124"/>
    </row>
    <row r="222" spans="1:50" ht="12.75">
      <c r="A222">
        <v>11</v>
      </c>
      <c r="B222" s="7" t="s">
        <v>23</v>
      </c>
      <c r="C222" s="100" t="s">
        <v>54</v>
      </c>
      <c r="D222" s="10">
        <v>530</v>
      </c>
      <c r="E222" s="144"/>
      <c r="F222" s="24">
        <v>102.39</v>
      </c>
      <c r="G222" s="2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/>
      <c r="V222" s="8"/>
      <c r="W222" s="8"/>
      <c r="X222" s="8"/>
      <c r="Y222" s="8"/>
      <c r="Z222" s="8"/>
      <c r="AA222" s="8"/>
      <c r="AB222" s="8"/>
      <c r="AC222" s="23"/>
      <c r="AG222" s="124"/>
      <c r="AH222" s="1">
        <f t="shared" si="57"/>
        <v>0</v>
      </c>
      <c r="AI222" s="1"/>
      <c r="AJ222" s="1"/>
      <c r="AL222">
        <v>11</v>
      </c>
      <c r="AM222" s="1">
        <f t="shared" si="58"/>
        <v>0</v>
      </c>
      <c r="AW222" s="124"/>
      <c r="AX222" s="124"/>
    </row>
    <row r="223" spans="1:50" ht="12.75">
      <c r="A223">
        <v>12</v>
      </c>
      <c r="B223" s="87" t="s">
        <v>17</v>
      </c>
      <c r="C223" s="104" t="s">
        <v>54</v>
      </c>
      <c r="D223" s="119">
        <v>550</v>
      </c>
      <c r="E223" s="145"/>
      <c r="F223" s="25">
        <v>102.39</v>
      </c>
      <c r="G223" s="21"/>
      <c r="H223" s="12"/>
      <c r="I223" s="12"/>
      <c r="J223" s="14">
        <v>0</v>
      </c>
      <c r="K223" s="12">
        <f>ROUND(D223*F223,2)</f>
        <v>56314.5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8"/>
      <c r="V223" s="8"/>
      <c r="W223" s="8"/>
      <c r="X223" s="8"/>
      <c r="Y223" s="8"/>
      <c r="Z223" s="8"/>
      <c r="AA223" s="8"/>
      <c r="AB223" s="8"/>
      <c r="AC223" s="23"/>
      <c r="AG223" s="124"/>
      <c r="AH223" s="1">
        <f t="shared" si="57"/>
        <v>56314.5</v>
      </c>
      <c r="AI223" s="1"/>
      <c r="AJ223" s="1"/>
      <c r="AL223">
        <v>12</v>
      </c>
      <c r="AM223" s="1">
        <f t="shared" si="58"/>
        <v>81763</v>
      </c>
      <c r="AW223" s="124"/>
      <c r="AX223" s="124"/>
    </row>
    <row r="224" spans="1:50" ht="12.75">
      <c r="A224">
        <v>13</v>
      </c>
      <c r="B224" s="7" t="s">
        <v>24</v>
      </c>
      <c r="C224" s="100" t="s">
        <v>54</v>
      </c>
      <c r="D224" s="10">
        <v>530</v>
      </c>
      <c r="E224" s="144"/>
      <c r="F224" s="24">
        <v>102.39</v>
      </c>
      <c r="G224" s="2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/>
      <c r="V224" s="8"/>
      <c r="W224" s="8"/>
      <c r="X224" s="8"/>
      <c r="Y224" s="8"/>
      <c r="Z224" s="8"/>
      <c r="AA224" s="8"/>
      <c r="AB224" s="8"/>
      <c r="AC224" s="23"/>
      <c r="AG224" s="124"/>
      <c r="AH224" s="1">
        <f t="shared" si="57"/>
        <v>0</v>
      </c>
      <c r="AI224" s="1"/>
      <c r="AJ224" s="1"/>
      <c r="AL224">
        <v>13</v>
      </c>
      <c r="AM224" s="1">
        <f t="shared" si="58"/>
        <v>0</v>
      </c>
      <c r="AW224" s="124"/>
      <c r="AX224" s="124"/>
    </row>
    <row r="225" spans="1:50" ht="12.75">
      <c r="A225">
        <v>14</v>
      </c>
      <c r="B225" s="87" t="s">
        <v>19</v>
      </c>
      <c r="C225" s="104" t="s">
        <v>54</v>
      </c>
      <c r="D225" s="119">
        <v>550</v>
      </c>
      <c r="E225" s="145"/>
      <c r="F225" s="25">
        <v>102.39</v>
      </c>
      <c r="G225" s="21"/>
      <c r="H225" s="12"/>
      <c r="I225" s="12"/>
      <c r="J225" s="12"/>
      <c r="K225" s="12"/>
      <c r="L225" s="12">
        <f>ROUND(D225*F225,2)</f>
        <v>56314.5</v>
      </c>
      <c r="M225" s="12"/>
      <c r="N225" s="12"/>
      <c r="O225" s="12"/>
      <c r="P225" s="12"/>
      <c r="Q225" s="12"/>
      <c r="R225" s="12"/>
      <c r="S225" s="12"/>
      <c r="T225" s="12"/>
      <c r="U225" s="8"/>
      <c r="V225" s="8"/>
      <c r="W225" s="8"/>
      <c r="X225" s="8"/>
      <c r="Y225" s="8"/>
      <c r="Z225" s="8"/>
      <c r="AA225" s="8"/>
      <c r="AB225" s="8"/>
      <c r="AC225" s="23"/>
      <c r="AG225" s="124"/>
      <c r="AH225" s="1">
        <f t="shared" si="57"/>
        <v>56314.5</v>
      </c>
      <c r="AI225" s="1"/>
      <c r="AJ225" s="1"/>
      <c r="AL225">
        <v>14</v>
      </c>
      <c r="AM225" s="1">
        <f t="shared" si="58"/>
        <v>81763</v>
      </c>
      <c r="AN225" s="1">
        <f>SUM(AM212:AM225)</f>
        <v>1087794.7000000002</v>
      </c>
      <c r="AO225" s="1">
        <f>AN225-AI242</f>
        <v>0</v>
      </c>
      <c r="AW225" s="124"/>
      <c r="AX225" s="124"/>
    </row>
    <row r="226" spans="2:50" ht="12.75">
      <c r="B226" s="7"/>
      <c r="C226" s="101"/>
      <c r="D226" s="10"/>
      <c r="E226" s="144"/>
      <c r="F226" s="24"/>
      <c r="G226" s="2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/>
      <c r="V226" s="8"/>
      <c r="W226" s="8"/>
      <c r="X226" s="8"/>
      <c r="Y226" s="8"/>
      <c r="Z226" s="8"/>
      <c r="AA226" s="8"/>
      <c r="AB226" s="8"/>
      <c r="AC226" s="23"/>
      <c r="AG226" s="124"/>
      <c r="AH226" s="1"/>
      <c r="AI226" s="1"/>
      <c r="AJ226" s="1"/>
      <c r="AW226" s="124"/>
      <c r="AX226" s="124"/>
    </row>
    <row r="227" spans="1:50" ht="12.75">
      <c r="A227">
        <v>1</v>
      </c>
      <c r="B227" s="7" t="s">
        <v>26</v>
      </c>
      <c r="C227" s="100" t="s">
        <v>56</v>
      </c>
      <c r="D227" s="28">
        <v>2000</v>
      </c>
      <c r="E227" s="143"/>
      <c r="F227" s="24">
        <v>46.27</v>
      </c>
      <c r="G227" s="20"/>
      <c r="H227" s="28"/>
      <c r="I227" s="28">
        <f>ROUND(D227*F227,2)</f>
        <v>92540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8"/>
      <c r="V227" s="8"/>
      <c r="W227" s="8"/>
      <c r="X227" s="8"/>
      <c r="Y227" s="8"/>
      <c r="Z227" s="8"/>
      <c r="AA227" s="8"/>
      <c r="AB227" s="8"/>
      <c r="AC227" s="23"/>
      <c r="AG227" s="124"/>
      <c r="AH227" s="1">
        <f t="shared" si="57"/>
        <v>92540</v>
      </c>
      <c r="AI227" s="1"/>
      <c r="AJ227" s="1"/>
      <c r="AW227" s="124"/>
      <c r="AX227" s="124"/>
    </row>
    <row r="228" spans="1:50" ht="12.75">
      <c r="A228">
        <v>2</v>
      </c>
      <c r="B228" s="7" t="s">
        <v>13</v>
      </c>
      <c r="C228" s="100" t="s">
        <v>56</v>
      </c>
      <c r="D228" s="10">
        <v>530</v>
      </c>
      <c r="E228" s="144"/>
      <c r="F228" s="24">
        <v>46.27</v>
      </c>
      <c r="G228" s="20"/>
      <c r="H228" s="28"/>
      <c r="I228" s="28">
        <f>ROUND(D228*F228,2)</f>
        <v>24523.1</v>
      </c>
      <c r="J228" s="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/>
      <c r="V228" s="8"/>
      <c r="W228" s="8"/>
      <c r="X228" s="8"/>
      <c r="Y228" s="8"/>
      <c r="Z228" s="8"/>
      <c r="AA228" s="8"/>
      <c r="AB228" s="8"/>
      <c r="AC228" s="23"/>
      <c r="AG228" s="124"/>
      <c r="AH228" s="1">
        <f t="shared" si="57"/>
        <v>24523.1</v>
      </c>
      <c r="AI228" s="1"/>
      <c r="AJ228" s="1"/>
      <c r="AW228" s="124"/>
      <c r="AX228" s="124"/>
    </row>
    <row r="229" spans="1:50" ht="12.75">
      <c r="A229">
        <v>3</v>
      </c>
      <c r="B229" s="7" t="s">
        <v>14</v>
      </c>
      <c r="C229" s="100" t="s">
        <v>56</v>
      </c>
      <c r="D229" s="10">
        <v>530</v>
      </c>
      <c r="E229" s="144"/>
      <c r="F229" s="24">
        <v>46.27</v>
      </c>
      <c r="G229" s="20"/>
      <c r="H229" s="10"/>
      <c r="I229" s="28">
        <f>ROUND(D229*F229,2)</f>
        <v>24523.1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/>
      <c r="V229" s="8"/>
      <c r="W229" s="8"/>
      <c r="X229" s="8"/>
      <c r="Y229" s="8"/>
      <c r="Z229" s="8"/>
      <c r="AA229" s="8"/>
      <c r="AB229" s="8"/>
      <c r="AC229" s="23"/>
      <c r="AG229" s="124"/>
      <c r="AH229" s="1">
        <f t="shared" si="57"/>
        <v>24523.1</v>
      </c>
      <c r="AI229" s="1"/>
      <c r="AJ229" s="1"/>
      <c r="AW229" s="124"/>
      <c r="AX229" s="124"/>
    </row>
    <row r="230" spans="1:50" ht="12.75">
      <c r="A230">
        <v>4</v>
      </c>
      <c r="B230" s="7" t="s">
        <v>15</v>
      </c>
      <c r="C230" s="100" t="s">
        <v>56</v>
      </c>
      <c r="D230" s="10">
        <v>530</v>
      </c>
      <c r="E230" s="144"/>
      <c r="F230" s="24">
        <v>46.27</v>
      </c>
      <c r="G230" s="20"/>
      <c r="H230" s="10"/>
      <c r="I230" s="10"/>
      <c r="J230" s="10">
        <f>ROUND(D230*F230,2)</f>
        <v>24523.1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/>
      <c r="V230" s="8"/>
      <c r="W230" s="8"/>
      <c r="X230" s="8"/>
      <c r="Y230" s="8"/>
      <c r="Z230" s="8"/>
      <c r="AA230" s="8"/>
      <c r="AB230" s="8"/>
      <c r="AC230" s="23"/>
      <c r="AG230" s="124"/>
      <c r="AH230" s="1">
        <f t="shared" si="57"/>
        <v>24523.1</v>
      </c>
      <c r="AI230" s="1"/>
      <c r="AJ230" s="1"/>
      <c r="AW230" s="124"/>
      <c r="AX230" s="124"/>
    </row>
    <row r="231" spans="1:50" ht="12.75">
      <c r="A231">
        <v>5</v>
      </c>
      <c r="B231" s="7" t="s">
        <v>27</v>
      </c>
      <c r="C231" s="100" t="s">
        <v>56</v>
      </c>
      <c r="D231" s="10">
        <v>530</v>
      </c>
      <c r="E231" s="144"/>
      <c r="F231" s="24">
        <v>46.27</v>
      </c>
      <c r="G231" s="20"/>
      <c r="H231" s="10"/>
      <c r="I231" s="10"/>
      <c r="J231" s="10"/>
      <c r="K231" s="10">
        <f>ROUND(D231*F231,2)</f>
        <v>24523.1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8"/>
      <c r="V231" s="8"/>
      <c r="W231" s="8"/>
      <c r="X231" s="8"/>
      <c r="Y231" s="8"/>
      <c r="Z231" s="8"/>
      <c r="AA231" s="8"/>
      <c r="AB231" s="8"/>
      <c r="AC231" s="23"/>
      <c r="AG231" s="124"/>
      <c r="AH231" s="1">
        <f t="shared" si="57"/>
        <v>24523.1</v>
      </c>
      <c r="AI231" s="1"/>
      <c r="AJ231" s="1"/>
      <c r="AW231" s="124"/>
      <c r="AX231" s="124"/>
    </row>
    <row r="232" spans="1:50" ht="12.75">
      <c r="A232">
        <v>6</v>
      </c>
      <c r="B232" s="7" t="s">
        <v>20</v>
      </c>
      <c r="C232" s="100" t="s">
        <v>56</v>
      </c>
      <c r="D232" s="10">
        <v>530</v>
      </c>
      <c r="E232" s="144"/>
      <c r="F232" s="24">
        <v>46.27</v>
      </c>
      <c r="G232" s="20"/>
      <c r="H232" s="10"/>
      <c r="I232" s="10"/>
      <c r="J232" s="10"/>
      <c r="K232" s="10">
        <f>ROUND(D232*F232,2)</f>
        <v>24523.1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23"/>
      <c r="AG232" s="124"/>
      <c r="AH232" s="1">
        <f t="shared" si="57"/>
        <v>24523.1</v>
      </c>
      <c r="AI232" s="1"/>
      <c r="AJ232" s="1"/>
      <c r="AW232" s="124"/>
      <c r="AX232" s="124"/>
    </row>
    <row r="233" spans="1:50" ht="12.75">
      <c r="A233">
        <v>7</v>
      </c>
      <c r="B233" s="7" t="s">
        <v>21</v>
      </c>
      <c r="C233" s="100" t="s">
        <v>56</v>
      </c>
      <c r="D233" s="10">
        <v>530</v>
      </c>
      <c r="E233" s="144"/>
      <c r="F233" s="24">
        <v>46.27</v>
      </c>
      <c r="G233" s="20"/>
      <c r="H233" s="10"/>
      <c r="I233" s="10"/>
      <c r="J233" s="10"/>
      <c r="K233" s="10"/>
      <c r="L233" s="10">
        <f>ROUND(D233*F233,2)</f>
        <v>24523.1</v>
      </c>
      <c r="M233" s="10"/>
      <c r="N233" s="10"/>
      <c r="O233" s="10"/>
      <c r="P233" s="10"/>
      <c r="Q233" s="10"/>
      <c r="R233" s="10"/>
      <c r="S233" s="10"/>
      <c r="T233" s="10"/>
      <c r="U233" s="8"/>
      <c r="V233" s="8"/>
      <c r="W233" s="8"/>
      <c r="X233" s="8"/>
      <c r="Y233" s="8"/>
      <c r="Z233" s="8"/>
      <c r="AA233" s="8"/>
      <c r="AB233" s="8"/>
      <c r="AC233" s="23"/>
      <c r="AG233" s="124"/>
      <c r="AH233" s="1">
        <f t="shared" si="57"/>
        <v>24523.1</v>
      </c>
      <c r="AI233" s="1"/>
      <c r="AJ233" s="1"/>
      <c r="AW233" s="124"/>
      <c r="AX233" s="124"/>
    </row>
    <row r="234" spans="1:50" ht="12.75">
      <c r="A234">
        <v>8</v>
      </c>
      <c r="B234" s="7" t="s">
        <v>28</v>
      </c>
      <c r="C234" s="100" t="s">
        <v>56</v>
      </c>
      <c r="D234" s="10">
        <v>530</v>
      </c>
      <c r="E234" s="144"/>
      <c r="F234" s="24">
        <v>46.27</v>
      </c>
      <c r="G234" s="20"/>
      <c r="H234" s="10"/>
      <c r="I234" s="10"/>
      <c r="J234" s="10"/>
      <c r="K234" s="10"/>
      <c r="L234" s="10">
        <f>ROUND(F234*G234,2)</f>
        <v>0</v>
      </c>
      <c r="M234" s="10">
        <f>ROUND(D234*F234,2)</f>
        <v>24523.1</v>
      </c>
      <c r="N234" s="10"/>
      <c r="O234" s="10"/>
      <c r="P234" s="10"/>
      <c r="Q234" s="10"/>
      <c r="R234" s="10"/>
      <c r="S234" s="10"/>
      <c r="T234" s="10"/>
      <c r="U234" s="8"/>
      <c r="V234" s="8"/>
      <c r="W234" s="8"/>
      <c r="X234" s="8"/>
      <c r="Y234" s="8"/>
      <c r="Z234" s="8"/>
      <c r="AA234" s="8"/>
      <c r="AB234" s="8"/>
      <c r="AC234" s="23"/>
      <c r="AG234" s="124"/>
      <c r="AH234" s="1">
        <f t="shared" si="57"/>
        <v>24523.1</v>
      </c>
      <c r="AI234" s="1"/>
      <c r="AJ234" s="1"/>
      <c r="AW234" s="124"/>
      <c r="AX234" s="124"/>
    </row>
    <row r="235" spans="1:50" ht="12.75">
      <c r="A235">
        <v>9</v>
      </c>
      <c r="B235" s="7" t="s">
        <v>22</v>
      </c>
      <c r="C235" s="100" t="s">
        <v>56</v>
      </c>
      <c r="D235" s="10">
        <v>530</v>
      </c>
      <c r="E235" s="144"/>
      <c r="F235" s="24">
        <v>46.27</v>
      </c>
      <c r="G235" s="20"/>
      <c r="H235" s="10"/>
      <c r="I235" s="10"/>
      <c r="J235" s="10"/>
      <c r="K235" s="10"/>
      <c r="L235" s="10">
        <f>ROUND(F235*G235,2)</f>
        <v>0</v>
      </c>
      <c r="M235" s="10"/>
      <c r="N235" s="10">
        <f>ROUND(D235*F235,2)</f>
        <v>24523.1</v>
      </c>
      <c r="O235" s="10"/>
      <c r="P235" s="10"/>
      <c r="Q235" s="10"/>
      <c r="R235" s="10"/>
      <c r="S235" s="10"/>
      <c r="T235" s="10"/>
      <c r="U235" s="8"/>
      <c r="V235" s="8"/>
      <c r="W235" s="8"/>
      <c r="X235" s="8"/>
      <c r="Y235" s="8"/>
      <c r="Z235" s="8"/>
      <c r="AA235" s="8"/>
      <c r="AB235" s="8"/>
      <c r="AC235" s="23"/>
      <c r="AG235" s="124"/>
      <c r="AH235" s="1">
        <f t="shared" si="57"/>
        <v>24523.1</v>
      </c>
      <c r="AI235" s="1"/>
      <c r="AJ235" s="1"/>
      <c r="AW235" s="124"/>
      <c r="AX235" s="124"/>
    </row>
    <row r="236" spans="1:50" ht="12.75">
      <c r="A236">
        <v>10</v>
      </c>
      <c r="B236" s="87" t="s">
        <v>16</v>
      </c>
      <c r="C236" s="104" t="s">
        <v>56</v>
      </c>
      <c r="D236" s="119">
        <v>550</v>
      </c>
      <c r="E236" s="145"/>
      <c r="F236" s="25">
        <v>46.27</v>
      </c>
      <c r="G236" s="21"/>
      <c r="H236" s="12"/>
      <c r="I236" s="12"/>
      <c r="J236" s="12"/>
      <c r="K236" s="12">
        <f>ROUND(D236*F236,2)</f>
        <v>25448.5</v>
      </c>
      <c r="L236" s="12">
        <f>ROUND(D236*F236,2)</f>
        <v>25448.5</v>
      </c>
      <c r="M236" s="12"/>
      <c r="N236" s="12"/>
      <c r="O236" s="12"/>
      <c r="P236" s="12"/>
      <c r="Q236" s="12"/>
      <c r="R236" s="12"/>
      <c r="S236" s="12"/>
      <c r="T236" s="12"/>
      <c r="U236" s="8"/>
      <c r="V236" s="8"/>
      <c r="W236" s="8"/>
      <c r="X236" s="8"/>
      <c r="Y236" s="8"/>
      <c r="Z236" s="8"/>
      <c r="AA236" s="8"/>
      <c r="AB236" s="8"/>
      <c r="AC236" s="23"/>
      <c r="AG236" s="124"/>
      <c r="AH236" s="1">
        <f t="shared" si="57"/>
        <v>50897</v>
      </c>
      <c r="AI236" s="1"/>
      <c r="AJ236" s="1"/>
      <c r="AW236" s="124"/>
      <c r="AX236" s="124"/>
    </row>
    <row r="237" spans="1:50" ht="12.75">
      <c r="A237">
        <v>11</v>
      </c>
      <c r="B237" s="7" t="s">
        <v>23</v>
      </c>
      <c r="C237" s="100" t="s">
        <v>56</v>
      </c>
      <c r="D237" s="10">
        <v>530</v>
      </c>
      <c r="E237" s="144"/>
      <c r="F237" s="24">
        <v>46.27</v>
      </c>
      <c r="G237" s="2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/>
      <c r="V237" s="8"/>
      <c r="W237" s="8"/>
      <c r="X237" s="8"/>
      <c r="Y237" s="8"/>
      <c r="Z237" s="8"/>
      <c r="AA237" s="8"/>
      <c r="AB237" s="8"/>
      <c r="AC237" s="23"/>
      <c r="AG237" s="124"/>
      <c r="AH237" s="1">
        <f t="shared" si="57"/>
        <v>0</v>
      </c>
      <c r="AI237" s="1"/>
      <c r="AJ237" s="1"/>
      <c r="AW237" s="124"/>
      <c r="AX237" s="124"/>
    </row>
    <row r="238" spans="1:50" ht="12.75">
      <c r="A238">
        <v>12</v>
      </c>
      <c r="B238" s="87" t="s">
        <v>17</v>
      </c>
      <c r="C238" s="104" t="s">
        <v>56</v>
      </c>
      <c r="D238" s="119">
        <v>550</v>
      </c>
      <c r="E238" s="145"/>
      <c r="F238" s="25">
        <v>46.27</v>
      </c>
      <c r="G238" s="21"/>
      <c r="H238" s="12"/>
      <c r="I238" s="12"/>
      <c r="J238" s="12"/>
      <c r="K238" s="12"/>
      <c r="L238" s="12"/>
      <c r="M238" s="12">
        <f>ROUND(D238*F238,2)</f>
        <v>25448.5</v>
      </c>
      <c r="N238" s="12"/>
      <c r="O238" s="12"/>
      <c r="P238" s="12"/>
      <c r="Q238" s="12"/>
      <c r="R238" s="12"/>
      <c r="S238" s="12"/>
      <c r="T238" s="12"/>
      <c r="U238" s="8"/>
      <c r="V238" s="8"/>
      <c r="W238" s="8"/>
      <c r="X238" s="8"/>
      <c r="Y238" s="8"/>
      <c r="Z238" s="8"/>
      <c r="AA238" s="8"/>
      <c r="AB238" s="8"/>
      <c r="AC238" s="23"/>
      <c r="AG238" s="124"/>
      <c r="AH238" s="1">
        <f t="shared" si="57"/>
        <v>25448.5</v>
      </c>
      <c r="AI238" s="1"/>
      <c r="AJ238" s="1"/>
      <c r="AW238" s="124"/>
      <c r="AX238" s="124"/>
    </row>
    <row r="239" spans="1:50" ht="12.75">
      <c r="A239">
        <v>13</v>
      </c>
      <c r="B239" s="7" t="s">
        <v>24</v>
      </c>
      <c r="C239" s="100" t="s">
        <v>56</v>
      </c>
      <c r="D239" s="10">
        <v>530</v>
      </c>
      <c r="E239" s="144"/>
      <c r="F239" s="24">
        <v>46.27</v>
      </c>
      <c r="G239" s="2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/>
      <c r="V239" s="8"/>
      <c r="W239" s="8"/>
      <c r="X239" s="8"/>
      <c r="Y239" s="8"/>
      <c r="Z239" s="8"/>
      <c r="AA239" s="8"/>
      <c r="AB239" s="8"/>
      <c r="AC239" s="23"/>
      <c r="AG239" s="124"/>
      <c r="AH239" s="1">
        <f t="shared" si="57"/>
        <v>0</v>
      </c>
      <c r="AI239" s="1"/>
      <c r="AJ239" s="1"/>
      <c r="AW239" s="124"/>
      <c r="AX239" s="124"/>
    </row>
    <row r="240" spans="1:50" ht="12.75">
      <c r="A240">
        <v>14</v>
      </c>
      <c r="B240" s="87" t="s">
        <v>19</v>
      </c>
      <c r="C240" s="104" t="s">
        <v>56</v>
      </c>
      <c r="D240" s="119">
        <v>550</v>
      </c>
      <c r="E240" s="145"/>
      <c r="F240" s="25">
        <v>46.27</v>
      </c>
      <c r="G240" s="21"/>
      <c r="H240" s="12"/>
      <c r="I240" s="12"/>
      <c r="J240" s="12"/>
      <c r="K240" s="12"/>
      <c r="L240" s="12"/>
      <c r="M240" s="12"/>
      <c r="N240" s="12">
        <f>ROUND(D240*F240,2)</f>
        <v>25448.5</v>
      </c>
      <c r="O240" s="12"/>
      <c r="P240" s="12"/>
      <c r="Q240" s="12"/>
      <c r="R240" s="12"/>
      <c r="S240" s="12"/>
      <c r="T240" s="12"/>
      <c r="U240" s="8"/>
      <c r="V240" s="8"/>
      <c r="W240" s="8"/>
      <c r="X240" s="8"/>
      <c r="Y240" s="8"/>
      <c r="Z240" s="8"/>
      <c r="AA240" s="8"/>
      <c r="AB240" s="8"/>
      <c r="AC240" s="23"/>
      <c r="AG240" s="124"/>
      <c r="AH240" s="1">
        <f t="shared" si="57"/>
        <v>25448.5</v>
      </c>
      <c r="AI240" s="1"/>
      <c r="AJ240" s="1"/>
      <c r="AW240" s="124"/>
      <c r="AX240" s="124"/>
    </row>
    <row r="241" spans="2:50" ht="12.75">
      <c r="B241" s="7"/>
      <c r="C241" s="101"/>
      <c r="D241" s="10"/>
      <c r="E241" s="144"/>
      <c r="F241" s="23"/>
      <c r="G241" s="2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/>
      <c r="V241" s="8"/>
      <c r="W241" s="8"/>
      <c r="X241" s="8"/>
      <c r="Y241" s="8"/>
      <c r="Z241" s="8"/>
      <c r="AA241" s="8"/>
      <c r="AB241" s="8"/>
      <c r="AC241" s="23"/>
      <c r="AG241" s="124"/>
      <c r="AH241" s="1"/>
      <c r="AI241" s="1"/>
      <c r="AJ241" s="1"/>
      <c r="AW241" s="124"/>
      <c r="AX241" s="124"/>
    </row>
    <row r="242" spans="2:50" ht="13.5" thickBot="1">
      <c r="B242" s="15" t="s">
        <v>48</v>
      </c>
      <c r="C242" s="102"/>
      <c r="D242" s="16"/>
      <c r="E242" s="146"/>
      <c r="F242" s="73">
        <f>F212+F227</f>
        <v>148.66</v>
      </c>
      <c r="G242" s="77">
        <f aca="true" t="shared" si="59" ref="G242:AC242">SUM(G212:G241)</f>
        <v>313313.4</v>
      </c>
      <c r="H242" s="72">
        <f t="shared" si="59"/>
        <v>108533.4</v>
      </c>
      <c r="I242" s="72">
        <f t="shared" si="59"/>
        <v>195852.90000000002</v>
      </c>
      <c r="J242" s="72">
        <f t="shared" si="59"/>
        <v>24523.1</v>
      </c>
      <c r="K242" s="72">
        <f t="shared" si="59"/>
        <v>185075.9</v>
      </c>
      <c r="L242" s="72">
        <f t="shared" si="59"/>
        <v>160552.8</v>
      </c>
      <c r="M242" s="72">
        <f t="shared" si="59"/>
        <v>49971.6</v>
      </c>
      <c r="N242" s="72">
        <f t="shared" si="59"/>
        <v>49971.6</v>
      </c>
      <c r="O242" s="72">
        <f t="shared" si="59"/>
        <v>0</v>
      </c>
      <c r="P242" s="72">
        <f t="shared" si="59"/>
        <v>0</v>
      </c>
      <c r="Q242" s="72">
        <f t="shared" si="59"/>
        <v>0</v>
      </c>
      <c r="R242" s="72">
        <f t="shared" si="59"/>
        <v>0</v>
      </c>
      <c r="S242" s="72">
        <f t="shared" si="59"/>
        <v>0</v>
      </c>
      <c r="T242" s="72">
        <f t="shared" si="59"/>
        <v>0</v>
      </c>
      <c r="U242" s="72">
        <f t="shared" si="59"/>
        <v>0</v>
      </c>
      <c r="V242" s="72">
        <f t="shared" si="59"/>
        <v>0</v>
      </c>
      <c r="W242" s="72">
        <f t="shared" si="59"/>
        <v>0</v>
      </c>
      <c r="X242" s="72">
        <f t="shared" si="59"/>
        <v>0</v>
      </c>
      <c r="Y242" s="72">
        <f t="shared" si="59"/>
        <v>0</v>
      </c>
      <c r="Z242" s="72">
        <f t="shared" si="59"/>
        <v>0</v>
      </c>
      <c r="AA242" s="72">
        <f t="shared" si="59"/>
        <v>0</v>
      </c>
      <c r="AB242" s="72">
        <f t="shared" si="59"/>
        <v>0</v>
      </c>
      <c r="AC242" s="72">
        <f t="shared" si="59"/>
        <v>0</v>
      </c>
      <c r="AG242" s="124"/>
      <c r="AH242" s="1"/>
      <c r="AI242" s="1">
        <f>SUM(AH212:AH240)</f>
        <v>1087794.6999999997</v>
      </c>
      <c r="AJ242" s="1"/>
      <c r="AW242" s="124"/>
      <c r="AX242" s="124"/>
    </row>
    <row r="243" spans="33:50" ht="14.25" thickBot="1" thickTop="1">
      <c r="AG243" s="124"/>
      <c r="AH243" s="1"/>
      <c r="AI243" s="1"/>
      <c r="AJ243" s="1"/>
      <c r="AW243" s="124"/>
      <c r="AX243" s="124"/>
    </row>
    <row r="244" spans="1:50" ht="13.5" thickTop="1">
      <c r="A244">
        <v>20</v>
      </c>
      <c r="B244" s="2" t="s">
        <v>44</v>
      </c>
      <c r="C244" s="100" t="s">
        <v>54</v>
      </c>
      <c r="D244" s="10">
        <v>87.46</v>
      </c>
      <c r="E244" s="62"/>
      <c r="F244" s="40">
        <v>102.39</v>
      </c>
      <c r="G244" s="114">
        <v>0</v>
      </c>
      <c r="H244" s="115">
        <v>0</v>
      </c>
      <c r="I244" s="115">
        <v>0</v>
      </c>
      <c r="J244" s="115">
        <v>0</v>
      </c>
      <c r="K244" s="48">
        <f aca="true" t="shared" si="60" ref="K244:K249">ROUND(D244*F244,2)</f>
        <v>8955.03</v>
      </c>
      <c r="L244" s="48">
        <f>ROUND(D244*F244,2)</f>
        <v>8955.03</v>
      </c>
      <c r="M244" s="48">
        <f>ROUND(D244*F244,2)</f>
        <v>8955.03</v>
      </c>
      <c r="N244" s="48">
        <f>ROUND(D244*F244,2)</f>
        <v>8955.03</v>
      </c>
      <c r="O244" s="48">
        <f>ROUND(D244*F244,2)</f>
        <v>8955.03</v>
      </c>
      <c r="P244" s="48">
        <f>ROUND(D244*F244,2)</f>
        <v>8955.03</v>
      </c>
      <c r="Q244" s="48">
        <f>ROUND(D244*F244,2)</f>
        <v>8955.03</v>
      </c>
      <c r="R244" s="48">
        <f>ROUND(D244*F244,2)</f>
        <v>8955.03</v>
      </c>
      <c r="S244" s="117">
        <f>ROUND(D244*F244,2)</f>
        <v>8955.03</v>
      </c>
      <c r="T244" s="117">
        <f>ROUND(D244*F244,2)</f>
        <v>8955.03</v>
      </c>
      <c r="U244" s="117">
        <f>ROUND(D244*F244,2)</f>
        <v>8955.03</v>
      </c>
      <c r="V244" s="117">
        <f>ROUND(D244*F244,2)</f>
        <v>8955.03</v>
      </c>
      <c r="W244" s="48"/>
      <c r="X244" s="48"/>
      <c r="Y244" s="48"/>
      <c r="Z244" s="48"/>
      <c r="AA244" s="48"/>
      <c r="AB244" s="48"/>
      <c r="AC244" s="40"/>
      <c r="AG244" s="124"/>
      <c r="AH244" s="1">
        <f aca="true" t="shared" si="61" ref="AH244:AH256">SUM(G244:AF244)</f>
        <v>107460.36</v>
      </c>
      <c r="AI244" s="1"/>
      <c r="AJ244" s="1"/>
      <c r="AL244">
        <v>20</v>
      </c>
      <c r="AM244" s="1">
        <f aca="true" t="shared" si="62" ref="AM244:AM249">AH244+AH251</f>
        <v>156021.59999999998</v>
      </c>
      <c r="AW244" s="124"/>
      <c r="AX244" s="124"/>
    </row>
    <row r="245" spans="1:50" ht="12.75">
      <c r="A245">
        <v>21</v>
      </c>
      <c r="B245" s="7" t="s">
        <v>45</v>
      </c>
      <c r="C245" s="100" t="s">
        <v>54</v>
      </c>
      <c r="D245" s="10">
        <v>26.88</v>
      </c>
      <c r="E245" s="144"/>
      <c r="F245" s="24">
        <v>102.39</v>
      </c>
      <c r="G245" s="20">
        <f>ROUND(D245*F245,2)</f>
        <v>2752.24</v>
      </c>
      <c r="H245" s="10">
        <f>ROUND(D245*F245,2)</f>
        <v>2752.24</v>
      </c>
      <c r="I245" s="10">
        <f>ROUND(D245*F245,2)</f>
        <v>2752.24</v>
      </c>
      <c r="J245" s="10">
        <f>ROUND(D245*F245,2)</f>
        <v>2752.24</v>
      </c>
      <c r="K245" s="10">
        <f t="shared" si="60"/>
        <v>2752.24</v>
      </c>
      <c r="L245" s="10">
        <f>ROUND(D245*F245,2)</f>
        <v>2752.24</v>
      </c>
      <c r="M245" s="10">
        <f>ROUND(D245*F245,2)</f>
        <v>2752.24</v>
      </c>
      <c r="N245" s="10">
        <f>ROUND(D245*F245,2)</f>
        <v>2752.24</v>
      </c>
      <c r="O245" s="10">
        <f>ROUND(D245*F245,2)</f>
        <v>2752.24</v>
      </c>
      <c r="P245" s="10">
        <f>ROUND(D245*F245,2)</f>
        <v>2752.24</v>
      </c>
      <c r="Q245" s="10">
        <f>ROUND(D245*F245,2)</f>
        <v>2752.24</v>
      </c>
      <c r="R245" s="10">
        <f>ROUND(D245*F245,2)</f>
        <v>2752.24</v>
      </c>
      <c r="S245" s="10">
        <f>ROUND(D245*F245,2)</f>
        <v>2752.24</v>
      </c>
      <c r="T245" s="10">
        <f>ROUND(D245*F245,2)</f>
        <v>2752.24</v>
      </c>
      <c r="U245" s="10">
        <f>ROUND(D245*F245,2)</f>
        <v>2752.24</v>
      </c>
      <c r="V245" s="10">
        <f>ROUND(D245*F245,2)</f>
        <v>2752.24</v>
      </c>
      <c r="W245" s="10">
        <f>ROUND(D245*F245,2)</f>
        <v>2752.24</v>
      </c>
      <c r="X245" s="10">
        <f>ROUND(D245*F245,2)</f>
        <v>2752.24</v>
      </c>
      <c r="Y245" s="10">
        <f>ROUND(D245*F245,2)</f>
        <v>2752.24</v>
      </c>
      <c r="Z245" s="10">
        <f>ROUND(D245*F245,2)</f>
        <v>2752.24</v>
      </c>
      <c r="AA245" s="10">
        <f>ROUND(D245*F245,2)</f>
        <v>2752.24</v>
      </c>
      <c r="AB245" s="10">
        <f>ROUND(D245*F245,2)</f>
        <v>2752.24</v>
      </c>
      <c r="AC245" s="24"/>
      <c r="AG245" s="124"/>
      <c r="AH245" s="1">
        <f t="shared" si="61"/>
        <v>60549.27999999997</v>
      </c>
      <c r="AI245" s="1"/>
      <c r="AJ245" s="1"/>
      <c r="AL245">
        <v>21</v>
      </c>
      <c r="AM245" s="1">
        <f t="shared" si="62"/>
        <v>87911.55999999998</v>
      </c>
      <c r="AW245" s="124"/>
      <c r="AX245" s="124"/>
    </row>
    <row r="246" spans="1:50" ht="12.75">
      <c r="A246">
        <v>22</v>
      </c>
      <c r="B246" s="7" t="s">
        <v>46</v>
      </c>
      <c r="C246" s="100" t="s">
        <v>55</v>
      </c>
      <c r="D246" s="10">
        <v>16.08</v>
      </c>
      <c r="E246" s="144"/>
      <c r="F246" s="24">
        <v>102.39</v>
      </c>
      <c r="G246" s="20">
        <f>ROUND(D246*F246,2)</f>
        <v>1646.43</v>
      </c>
      <c r="H246" s="10">
        <f>ROUND(D246*F246,2)</f>
        <v>1646.43</v>
      </c>
      <c r="I246" s="10">
        <f>ROUND(D246*F246,2)</f>
        <v>1646.43</v>
      </c>
      <c r="J246" s="10">
        <f>ROUND(D246*F246,2)</f>
        <v>1646.43</v>
      </c>
      <c r="K246" s="10">
        <f t="shared" si="60"/>
        <v>1646.43</v>
      </c>
      <c r="L246" s="10">
        <f>ROUND(D246*F246,2)</f>
        <v>1646.43</v>
      </c>
      <c r="M246" s="10">
        <f>ROUND(D246*F246,2)</f>
        <v>1646.43</v>
      </c>
      <c r="N246" s="10">
        <f>ROUND(D246*F246,2)</f>
        <v>1646.43</v>
      </c>
      <c r="O246" s="10">
        <f>ROUND(D246*F246,2)</f>
        <v>1646.43</v>
      </c>
      <c r="P246" s="10">
        <f>ROUND(D246*F246,2)</f>
        <v>1646.43</v>
      </c>
      <c r="Q246" s="10">
        <f>ROUND(D246*F246,2)</f>
        <v>1646.43</v>
      </c>
      <c r="R246" s="10">
        <f>ROUND(D246*F246,2)</f>
        <v>1646.43</v>
      </c>
      <c r="S246" s="10">
        <f>ROUND(D246*F246,2)</f>
        <v>1646.43</v>
      </c>
      <c r="T246" s="10">
        <f>ROUND(D246*F246,2)</f>
        <v>1646.43</v>
      </c>
      <c r="U246" s="10">
        <f>ROUND(D246*F246,2)</f>
        <v>1646.43</v>
      </c>
      <c r="V246" s="10">
        <f>ROUND(D246*F246,2)</f>
        <v>1646.43</v>
      </c>
      <c r="W246" s="10">
        <f>ROUND(D246*F246,2)</f>
        <v>1646.43</v>
      </c>
      <c r="X246" s="10">
        <f>ROUND(D246*F246,2)</f>
        <v>1646.43</v>
      </c>
      <c r="Y246" s="10">
        <f>ROUND(D246*F246,2)</f>
        <v>1646.43</v>
      </c>
      <c r="Z246" s="10">
        <f>ROUND(D246*F246,2)</f>
        <v>1646.43</v>
      </c>
      <c r="AA246" s="10">
        <f>ROUND(D246*F246,2)</f>
        <v>1646.43</v>
      </c>
      <c r="AB246" s="10">
        <f>ROUND(D246*F246,2)</f>
        <v>1646.43</v>
      </c>
      <c r="AC246" s="24"/>
      <c r="AG246" s="124"/>
      <c r="AH246" s="1">
        <f t="shared" si="61"/>
        <v>36221.46</v>
      </c>
      <c r="AI246" s="1"/>
      <c r="AJ246" s="1"/>
      <c r="AL246">
        <v>22</v>
      </c>
      <c r="AM246" s="1">
        <f t="shared" si="62"/>
        <v>52589.90000000001</v>
      </c>
      <c r="AW246" s="124"/>
      <c r="AX246" s="124"/>
    </row>
    <row r="247" spans="1:50" ht="12.75">
      <c r="A247">
        <v>23</v>
      </c>
      <c r="B247" s="138" t="s">
        <v>107</v>
      </c>
      <c r="C247" s="137"/>
      <c r="D247" s="35">
        <v>425.9</v>
      </c>
      <c r="E247" s="147">
        <v>133.58</v>
      </c>
      <c r="F247" s="54">
        <v>102.39</v>
      </c>
      <c r="G247" s="39"/>
      <c r="H247" s="35"/>
      <c r="I247" s="35"/>
      <c r="J247" s="35"/>
      <c r="K247" s="35">
        <f t="shared" si="60"/>
        <v>43607.9</v>
      </c>
      <c r="L247" s="35">
        <f>ROUND(E247*F247,2)</f>
        <v>13677.26</v>
      </c>
      <c r="M247" s="35">
        <f>ROUND(E247*F247,2)</f>
        <v>13677.26</v>
      </c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54"/>
      <c r="AG247" s="124"/>
      <c r="AH247" s="1">
        <f t="shared" si="61"/>
        <v>70962.42</v>
      </c>
      <c r="AI247" s="1"/>
      <c r="AJ247" s="1"/>
      <c r="AL247">
        <v>23</v>
      </c>
      <c r="AM247" s="1">
        <f t="shared" si="62"/>
        <v>103030.31</v>
      </c>
      <c r="AN247" s="1"/>
      <c r="AO247" s="1">
        <f>AN247-AI258</f>
        <v>-460483.55</v>
      </c>
      <c r="AW247" s="124"/>
      <c r="AX247" s="124"/>
    </row>
    <row r="248" spans="1:50" ht="12.75">
      <c r="A248">
        <v>24</v>
      </c>
      <c r="B248" s="233" t="s">
        <v>165</v>
      </c>
      <c r="C248" s="137"/>
      <c r="D248" s="232">
        <f>D198</f>
        <v>0.75</v>
      </c>
      <c r="E248" s="147"/>
      <c r="F248" s="54">
        <v>102.39</v>
      </c>
      <c r="G248" s="39"/>
      <c r="H248" s="35"/>
      <c r="I248" s="35"/>
      <c r="J248" s="35"/>
      <c r="K248" s="10">
        <f t="shared" si="60"/>
        <v>76.79</v>
      </c>
      <c r="L248" s="10">
        <f>ROUND(D248*F248,2)</f>
        <v>76.79</v>
      </c>
      <c r="M248" s="10">
        <f>ROUND(D248*F248,2)</f>
        <v>76.79</v>
      </c>
      <c r="N248" s="10">
        <f>ROUND(D248*F248,2)</f>
        <v>76.79</v>
      </c>
      <c r="O248" s="10">
        <f>ROUND(D248*F248,2)</f>
        <v>76.79</v>
      </c>
      <c r="P248" s="10">
        <f>ROUND(D248*F248,2)</f>
        <v>76.79</v>
      </c>
      <c r="Q248" s="10">
        <f>ROUND(D248*F248,2)</f>
        <v>76.79</v>
      </c>
      <c r="R248" s="10">
        <f>ROUND(D248*F248,2)</f>
        <v>76.79</v>
      </c>
      <c r="S248" s="10">
        <f>ROUND(D248*F248,2)</f>
        <v>76.79</v>
      </c>
      <c r="T248" s="10">
        <f>ROUND(D248*F248,2)</f>
        <v>76.79</v>
      </c>
      <c r="U248" s="10">
        <f>ROUND(D248*F248,2)</f>
        <v>76.79</v>
      </c>
      <c r="V248" s="10">
        <f>ROUND(D248*F248,2)</f>
        <v>76.79</v>
      </c>
      <c r="W248" s="10">
        <f>ROUND(D248*F248,2)</f>
        <v>76.79</v>
      </c>
      <c r="X248" s="10">
        <f>ROUND(D248*F248,2)</f>
        <v>76.79</v>
      </c>
      <c r="Y248" s="10">
        <f>ROUND(D248*F248,2)</f>
        <v>76.79</v>
      </c>
      <c r="Z248" s="10">
        <f>ROUND(D248*F248,2)</f>
        <v>76.79</v>
      </c>
      <c r="AA248" s="10">
        <f>ROUND(D248*F248,2)</f>
        <v>76.79</v>
      </c>
      <c r="AB248" s="10">
        <f>ROUND(D248*F248,2)</f>
        <v>76.79</v>
      </c>
      <c r="AC248" s="54"/>
      <c r="AG248" s="124"/>
      <c r="AH248" s="196">
        <f t="shared" si="61"/>
        <v>1382.2199999999998</v>
      </c>
      <c r="AI248" s="1"/>
      <c r="AJ248" s="1"/>
      <c r="AL248">
        <v>24</v>
      </c>
      <c r="AM248" s="1">
        <f t="shared" si="62"/>
        <v>2076.22</v>
      </c>
      <c r="AN248" s="1"/>
      <c r="AO248" s="1"/>
      <c r="AW248" s="124"/>
      <c r="AX248" s="124"/>
    </row>
    <row r="249" spans="1:50" ht="12.75">
      <c r="A249">
        <v>25</v>
      </c>
      <c r="B249" s="205" t="s">
        <v>134</v>
      </c>
      <c r="C249" s="42"/>
      <c r="D249" s="206">
        <f>D199</f>
        <v>32.31</v>
      </c>
      <c r="E249" s="147"/>
      <c r="F249" s="54">
        <v>102.39</v>
      </c>
      <c r="G249" s="39"/>
      <c r="H249" s="35"/>
      <c r="I249" s="35"/>
      <c r="J249" s="35"/>
      <c r="K249" s="10">
        <f t="shared" si="60"/>
        <v>3308.22</v>
      </c>
      <c r="L249" s="10">
        <f>ROUND(D249*F249,2)</f>
        <v>3308.22</v>
      </c>
      <c r="M249" s="10">
        <f>ROUND(D249*F249,2)</f>
        <v>3308.22</v>
      </c>
      <c r="N249" s="10">
        <f>ROUND(D249*F249,2)</f>
        <v>3308.22</v>
      </c>
      <c r="O249" s="10">
        <f>ROUND(D249*F249,2)</f>
        <v>3308.22</v>
      </c>
      <c r="P249" s="10">
        <f>ROUND(D249*F249,2)</f>
        <v>3308.22</v>
      </c>
      <c r="Q249" s="10">
        <f>ROUND(D249*F249,2)</f>
        <v>3308.22</v>
      </c>
      <c r="R249" s="10">
        <f>ROUND(D249*F249,2)</f>
        <v>3308.22</v>
      </c>
      <c r="S249" s="10">
        <f>ROUND(D249*F249,2)</f>
        <v>3308.22</v>
      </c>
      <c r="T249" s="10">
        <f>ROUND(D249*F249,2)</f>
        <v>3308.22</v>
      </c>
      <c r="U249" s="10">
        <f>ROUND(D249*F249,2)</f>
        <v>3308.22</v>
      </c>
      <c r="V249" s="10">
        <f>ROUND(D249*F249,2)</f>
        <v>3308.22</v>
      </c>
      <c r="W249" s="10">
        <f>ROUND(D249*F249,2)</f>
        <v>3308.22</v>
      </c>
      <c r="X249" s="10">
        <f>ROUND(D249*F249,2)</f>
        <v>3308.22</v>
      </c>
      <c r="Y249" s="10">
        <f>ROUND(D249*F249,2)</f>
        <v>3308.22</v>
      </c>
      <c r="Z249" s="10">
        <f>ROUND(D249*F249,2)</f>
        <v>3308.22</v>
      </c>
      <c r="AA249" s="10">
        <f>ROUND(D249*F249,2)</f>
        <v>3308.22</v>
      </c>
      <c r="AB249" s="10">
        <f>ROUND(D249*F249,2)</f>
        <v>3308.22</v>
      </c>
      <c r="AC249" s="54"/>
      <c r="AG249" s="124"/>
      <c r="AH249" s="1">
        <f t="shared" si="61"/>
        <v>59547.960000000014</v>
      </c>
      <c r="AI249" s="1"/>
      <c r="AJ249" s="1"/>
      <c r="AL249">
        <v>25</v>
      </c>
      <c r="AM249" s="1">
        <f t="shared" si="62"/>
        <v>89447.56000000001</v>
      </c>
      <c r="AN249" s="168">
        <f>SUM(AM244:AM249)</f>
        <v>491077.14999999997</v>
      </c>
      <c r="AO249" s="1"/>
      <c r="AP249" s="1">
        <f>AN249</f>
        <v>491077.14999999997</v>
      </c>
      <c r="AW249" s="124"/>
      <c r="AX249" s="124"/>
    </row>
    <row r="250" spans="2:50" ht="12.75">
      <c r="B250" s="45"/>
      <c r="C250" s="42"/>
      <c r="D250" s="35"/>
      <c r="E250" s="147"/>
      <c r="F250" s="54"/>
      <c r="G250" s="39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54"/>
      <c r="AG250" s="124"/>
      <c r="AH250" s="1"/>
      <c r="AI250" s="1"/>
      <c r="AJ250" s="1"/>
      <c r="AW250" s="124"/>
      <c r="AX250" s="124"/>
    </row>
    <row r="251" spans="1:50" ht="12.75">
      <c r="A251">
        <v>20</v>
      </c>
      <c r="B251" s="7" t="s">
        <v>44</v>
      </c>
      <c r="C251" s="19">
        <v>3</v>
      </c>
      <c r="D251" s="10">
        <v>87.46</v>
      </c>
      <c r="E251" s="144"/>
      <c r="F251" s="24">
        <v>46.27</v>
      </c>
      <c r="G251" s="118"/>
      <c r="H251" s="4"/>
      <c r="I251" s="117">
        <v>0</v>
      </c>
      <c r="J251" s="117">
        <v>0</v>
      </c>
      <c r="K251" s="10">
        <f aca="true" t="shared" si="63" ref="K251:K256">ROUND(D251*F251,2)</f>
        <v>4046.77</v>
      </c>
      <c r="L251" s="10">
        <f>ROUND(D251*F251,2)</f>
        <v>4046.77</v>
      </c>
      <c r="M251" s="10">
        <f>ROUND(D251*F251,2)</f>
        <v>4046.77</v>
      </c>
      <c r="N251" s="10">
        <f>ROUND(D251*F251,2)</f>
        <v>4046.77</v>
      </c>
      <c r="O251" s="10">
        <f>ROUND(D251*F251,2)</f>
        <v>4046.77</v>
      </c>
      <c r="P251" s="10">
        <f>ROUND(D251*F251,2)</f>
        <v>4046.77</v>
      </c>
      <c r="Q251" s="10">
        <f>ROUND(D251*F251,2)</f>
        <v>4046.77</v>
      </c>
      <c r="R251" s="10">
        <f>ROUND(D251*F251,2)</f>
        <v>4046.77</v>
      </c>
      <c r="S251" s="117">
        <f>ROUND(D251*F251,2)</f>
        <v>4046.77</v>
      </c>
      <c r="T251" s="117">
        <f>ROUND(D251*F251,2)</f>
        <v>4046.77</v>
      </c>
      <c r="U251" s="117">
        <f>ROUND(D251*F251,2)</f>
        <v>4046.77</v>
      </c>
      <c r="V251" s="117">
        <f>ROUND(D251*F251,2)</f>
        <v>4046.77</v>
      </c>
      <c r="W251" s="10"/>
      <c r="X251" s="10"/>
      <c r="Y251" s="10"/>
      <c r="Z251" s="10"/>
      <c r="AA251" s="10"/>
      <c r="AB251" s="10"/>
      <c r="AC251" s="24"/>
      <c r="AG251" s="124"/>
      <c r="AH251" s="1">
        <f t="shared" si="61"/>
        <v>48561.23999999999</v>
      </c>
      <c r="AI251" s="1"/>
      <c r="AJ251" s="1"/>
      <c r="AW251" s="124"/>
      <c r="AX251" s="124"/>
    </row>
    <row r="252" spans="1:50" ht="12.75">
      <c r="A252">
        <v>21</v>
      </c>
      <c r="B252" s="7" t="s">
        <v>45</v>
      </c>
      <c r="C252" s="19">
        <v>3</v>
      </c>
      <c r="D252" s="10">
        <v>26.88</v>
      </c>
      <c r="E252" s="144"/>
      <c r="F252" s="24">
        <v>46.27</v>
      </c>
      <c r="G252" s="20"/>
      <c r="H252" s="10"/>
      <c r="I252" s="10">
        <f>ROUND(D252*F252,2)</f>
        <v>1243.74</v>
      </c>
      <c r="J252" s="10">
        <f>ROUND(D252*F252,2)</f>
        <v>1243.74</v>
      </c>
      <c r="K252" s="10">
        <f t="shared" si="63"/>
        <v>1243.74</v>
      </c>
      <c r="L252" s="10">
        <f>ROUND(D252*F252,2)</f>
        <v>1243.74</v>
      </c>
      <c r="M252" s="10">
        <f>ROUND(D252*F252,2)</f>
        <v>1243.74</v>
      </c>
      <c r="N252" s="10">
        <f>ROUND(D252*F252,2)</f>
        <v>1243.74</v>
      </c>
      <c r="O252" s="10">
        <f>ROUND(D252*F252,2)</f>
        <v>1243.74</v>
      </c>
      <c r="P252" s="10">
        <f>ROUND(D252*F252,2)</f>
        <v>1243.74</v>
      </c>
      <c r="Q252" s="10">
        <f>ROUND(D252*F252,2)</f>
        <v>1243.74</v>
      </c>
      <c r="R252" s="10">
        <f>ROUND(D252*F252,2)</f>
        <v>1243.74</v>
      </c>
      <c r="S252" s="10">
        <f>ROUND(D252*F252,2)</f>
        <v>1243.74</v>
      </c>
      <c r="T252" s="10">
        <f>ROUND(D252*F252,2)</f>
        <v>1243.74</v>
      </c>
      <c r="U252" s="10">
        <f>ROUND(D252*F252,2)</f>
        <v>1243.74</v>
      </c>
      <c r="V252" s="10">
        <f>ROUND(D252*F252,2)</f>
        <v>1243.74</v>
      </c>
      <c r="W252" s="10">
        <f>ROUND(D252*F252,2)</f>
        <v>1243.74</v>
      </c>
      <c r="X252" s="10">
        <f>ROUND(D252*F252,2)</f>
        <v>1243.74</v>
      </c>
      <c r="Y252" s="10">
        <f>ROUND(D252*F252,2)</f>
        <v>1243.74</v>
      </c>
      <c r="Z252" s="10">
        <f>ROUND(D252*F252,2)</f>
        <v>1243.74</v>
      </c>
      <c r="AA252" s="10">
        <f>ROUND(D252*F252,2)</f>
        <v>1243.74</v>
      </c>
      <c r="AB252" s="10">
        <f>ROUND(D252*F252,2)</f>
        <v>1243.74</v>
      </c>
      <c r="AC252" s="24">
        <f>ROUND(D252*F252,2)</f>
        <v>1243.74</v>
      </c>
      <c r="AD252" s="24">
        <f>ROUND(D252*F252,2)</f>
        <v>1243.74</v>
      </c>
      <c r="AG252" s="124"/>
      <c r="AH252" s="1">
        <f t="shared" si="61"/>
        <v>27362.280000000013</v>
      </c>
      <c r="AI252" s="1"/>
      <c r="AJ252" s="1"/>
      <c r="AW252" s="124"/>
      <c r="AX252" s="124"/>
    </row>
    <row r="253" spans="1:50" ht="12.75">
      <c r="A253">
        <v>22</v>
      </c>
      <c r="B253" s="7" t="s">
        <v>46</v>
      </c>
      <c r="C253" s="19">
        <v>3</v>
      </c>
      <c r="D253" s="10">
        <v>16.08</v>
      </c>
      <c r="E253" s="144"/>
      <c r="F253" s="24">
        <v>46.27</v>
      </c>
      <c r="G253" s="20"/>
      <c r="H253" s="10"/>
      <c r="I253" s="10">
        <f>ROUND(D253*F253,2)</f>
        <v>744.02</v>
      </c>
      <c r="J253" s="10">
        <f>ROUND(D253*F253,2)</f>
        <v>744.02</v>
      </c>
      <c r="K253" s="10">
        <f t="shared" si="63"/>
        <v>744.02</v>
      </c>
      <c r="L253" s="10">
        <f>ROUND(D253*F253,2)</f>
        <v>744.02</v>
      </c>
      <c r="M253" s="10">
        <f>ROUND(D253*F253,2)</f>
        <v>744.02</v>
      </c>
      <c r="N253" s="10">
        <f>ROUND(D253*F253,2)</f>
        <v>744.02</v>
      </c>
      <c r="O253" s="10">
        <f>ROUND(D253*F253,2)</f>
        <v>744.02</v>
      </c>
      <c r="P253" s="10">
        <f>ROUND(D253*F253,2)</f>
        <v>744.02</v>
      </c>
      <c r="Q253" s="10">
        <f>ROUND(D253*F253,2)</f>
        <v>744.02</v>
      </c>
      <c r="R253" s="10">
        <f>ROUND(D253*F253,2)</f>
        <v>744.02</v>
      </c>
      <c r="S253" s="10">
        <f>ROUND(D253*F253,2)</f>
        <v>744.02</v>
      </c>
      <c r="T253" s="10">
        <f>ROUND(D253*F253,2)</f>
        <v>744.02</v>
      </c>
      <c r="U253" s="10">
        <f>ROUND(D253*F253,2)</f>
        <v>744.02</v>
      </c>
      <c r="V253" s="10">
        <f>ROUND(D253*F253,2)</f>
        <v>744.02</v>
      </c>
      <c r="W253" s="10">
        <f>ROUND(D253*F253,2)</f>
        <v>744.02</v>
      </c>
      <c r="X253" s="10">
        <f>ROUND(D253*F253,2)</f>
        <v>744.02</v>
      </c>
      <c r="Y253" s="10">
        <f>ROUND(D253*F253,2)</f>
        <v>744.02</v>
      </c>
      <c r="Z253" s="10">
        <f>ROUND(D253*F253,2)</f>
        <v>744.02</v>
      </c>
      <c r="AA253" s="10">
        <f>ROUND(D253*F253,2)</f>
        <v>744.02</v>
      </c>
      <c r="AB253" s="10">
        <f>ROUND(D253*F253,2)</f>
        <v>744.02</v>
      </c>
      <c r="AC253" s="24">
        <f>ROUND(D253*F253,2)</f>
        <v>744.02</v>
      </c>
      <c r="AD253" s="24">
        <f>ROUND(D253*F253,2)</f>
        <v>744.02</v>
      </c>
      <c r="AG253" s="124"/>
      <c r="AH253" s="1">
        <f t="shared" si="61"/>
        <v>16368.440000000006</v>
      </c>
      <c r="AI253" s="1"/>
      <c r="AJ253" s="1"/>
      <c r="AW253" s="124"/>
      <c r="AX253" s="124"/>
    </row>
    <row r="254" spans="1:50" ht="12.75">
      <c r="A254">
        <v>23</v>
      </c>
      <c r="B254" s="138" t="s">
        <v>107</v>
      </c>
      <c r="C254" s="137"/>
      <c r="D254" s="35">
        <v>425.9</v>
      </c>
      <c r="E254" s="147">
        <v>133.58</v>
      </c>
      <c r="F254" s="24">
        <v>46.27</v>
      </c>
      <c r="G254" s="20"/>
      <c r="H254" s="10"/>
      <c r="I254" s="10"/>
      <c r="J254" s="10"/>
      <c r="K254" s="35">
        <f t="shared" si="63"/>
        <v>19706.39</v>
      </c>
      <c r="L254" s="35">
        <f>ROUND(E254*F254,2)</f>
        <v>6180.75</v>
      </c>
      <c r="M254" s="35">
        <f>ROUND(E254*F254,2)</f>
        <v>6180.75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24"/>
      <c r="AD254" s="36"/>
      <c r="AG254" s="124"/>
      <c r="AH254" s="1">
        <f t="shared" si="61"/>
        <v>32067.89</v>
      </c>
      <c r="AI254" s="1"/>
      <c r="AJ254" s="1"/>
      <c r="AW254" s="124"/>
      <c r="AX254" s="124"/>
    </row>
    <row r="255" spans="1:50" ht="12.75">
      <c r="A255">
        <v>24</v>
      </c>
      <c r="B255" s="233" t="s">
        <v>165</v>
      </c>
      <c r="C255" s="137"/>
      <c r="D255" s="232">
        <f>D248</f>
        <v>0.75</v>
      </c>
      <c r="E255" s="147"/>
      <c r="F255" s="24">
        <v>46.27</v>
      </c>
      <c r="G255" s="20"/>
      <c r="H255" s="10"/>
      <c r="I255" s="10"/>
      <c r="J255" s="10"/>
      <c r="K255" s="10">
        <f t="shared" si="63"/>
        <v>34.7</v>
      </c>
      <c r="L255" s="10">
        <f>ROUND(D255*F255,2)</f>
        <v>34.7</v>
      </c>
      <c r="M255" s="10">
        <f>ROUND(D255*F255,2)</f>
        <v>34.7</v>
      </c>
      <c r="N255" s="10">
        <f>ROUND(D255*F255,2)</f>
        <v>34.7</v>
      </c>
      <c r="O255" s="10">
        <f>ROUND(D255*F255,2)</f>
        <v>34.7</v>
      </c>
      <c r="P255" s="10">
        <f>ROUND(D255*F255,2)</f>
        <v>34.7</v>
      </c>
      <c r="Q255" s="10">
        <f>ROUND(D255*F255,2)</f>
        <v>34.7</v>
      </c>
      <c r="R255" s="10">
        <f>ROUND(D255*F255,2)</f>
        <v>34.7</v>
      </c>
      <c r="S255" s="10">
        <f>ROUND(D255*F255,2)</f>
        <v>34.7</v>
      </c>
      <c r="T255" s="10">
        <f>ROUND(D255*F255,2)</f>
        <v>34.7</v>
      </c>
      <c r="U255" s="10">
        <f>ROUND(D255*F255,2)</f>
        <v>34.7</v>
      </c>
      <c r="V255" s="10">
        <f>ROUND(D255*F255,2)</f>
        <v>34.7</v>
      </c>
      <c r="W255" s="10">
        <f>ROUND(D255*F255,2)</f>
        <v>34.7</v>
      </c>
      <c r="X255" s="10">
        <f>ROUND(D255*F255,2)</f>
        <v>34.7</v>
      </c>
      <c r="Y255" s="10">
        <f>ROUND(D255*F255,2)</f>
        <v>34.7</v>
      </c>
      <c r="Z255" s="10">
        <f>ROUND(D255*F255,2)</f>
        <v>34.7</v>
      </c>
      <c r="AA255" s="10">
        <f>ROUND(D255*F255,2)</f>
        <v>34.7</v>
      </c>
      <c r="AB255" s="10">
        <f>ROUND(D255*F255,2)</f>
        <v>34.7</v>
      </c>
      <c r="AC255" s="24">
        <f>ROUND(D255*F255,2)</f>
        <v>34.7</v>
      </c>
      <c r="AD255" s="24">
        <f>ROUND(D255*F255,2)</f>
        <v>34.7</v>
      </c>
      <c r="AG255" s="124"/>
      <c r="AH255" s="196">
        <f t="shared" si="61"/>
        <v>694.0000000000001</v>
      </c>
      <c r="AI255" s="1"/>
      <c r="AJ255" s="1"/>
      <c r="AW255" s="124"/>
      <c r="AX255" s="124"/>
    </row>
    <row r="256" spans="1:50" ht="12.75">
      <c r="A256">
        <v>25</v>
      </c>
      <c r="B256" s="205" t="s">
        <v>134</v>
      </c>
      <c r="C256" s="19"/>
      <c r="D256" s="206">
        <f>D249</f>
        <v>32.31</v>
      </c>
      <c r="E256" s="147"/>
      <c r="F256" s="24">
        <v>46.27</v>
      </c>
      <c r="G256" s="20"/>
      <c r="H256" s="10"/>
      <c r="I256" s="10"/>
      <c r="J256" s="10"/>
      <c r="K256" s="10">
        <f t="shared" si="63"/>
        <v>1494.98</v>
      </c>
      <c r="L256" s="10">
        <f>ROUND(D256*F256,2)</f>
        <v>1494.98</v>
      </c>
      <c r="M256" s="10">
        <f>ROUND(D256*F256,2)</f>
        <v>1494.98</v>
      </c>
      <c r="N256" s="10">
        <f>ROUND(D256*F256,2)</f>
        <v>1494.98</v>
      </c>
      <c r="O256" s="10">
        <f>ROUND(D256*F256,2)</f>
        <v>1494.98</v>
      </c>
      <c r="P256" s="10">
        <f>ROUND(D256*F256,2)</f>
        <v>1494.98</v>
      </c>
      <c r="Q256" s="10">
        <f>ROUND(D256*F256,2)</f>
        <v>1494.98</v>
      </c>
      <c r="R256" s="10">
        <f>ROUND(D256*F256,2)</f>
        <v>1494.98</v>
      </c>
      <c r="S256" s="10">
        <f>ROUND(D256*F256,2)</f>
        <v>1494.98</v>
      </c>
      <c r="T256" s="10">
        <f>ROUND(D256*F256,2)</f>
        <v>1494.98</v>
      </c>
      <c r="U256" s="10">
        <f>ROUND(D256*F256,2)</f>
        <v>1494.98</v>
      </c>
      <c r="V256" s="10">
        <f>ROUND(D256*F256,2)</f>
        <v>1494.98</v>
      </c>
      <c r="W256" s="10">
        <f>ROUND(D256*F256,2)</f>
        <v>1494.98</v>
      </c>
      <c r="X256" s="10">
        <f>ROUND(D256*F256,2)</f>
        <v>1494.98</v>
      </c>
      <c r="Y256" s="10">
        <f>ROUND(D256*F256,2)</f>
        <v>1494.98</v>
      </c>
      <c r="Z256" s="10">
        <f>ROUND(D256*F256,2)</f>
        <v>1494.98</v>
      </c>
      <c r="AA256" s="10">
        <f>ROUND(D256*F256,2)</f>
        <v>1494.98</v>
      </c>
      <c r="AB256" s="10">
        <f>ROUND(D256*F256,2)</f>
        <v>1494.98</v>
      </c>
      <c r="AC256" s="24">
        <f>ROUND(D256*F256,2)</f>
        <v>1494.98</v>
      </c>
      <c r="AD256" s="24">
        <f>ROUND(D256*F256,2)</f>
        <v>1494.98</v>
      </c>
      <c r="AG256" s="124"/>
      <c r="AH256" s="1">
        <f t="shared" si="61"/>
        <v>29899.599999999995</v>
      </c>
      <c r="AI256" s="1"/>
      <c r="AJ256" s="1"/>
      <c r="AW256" s="124"/>
      <c r="AX256" s="124"/>
    </row>
    <row r="257" spans="2:50" ht="12.75">
      <c r="B257" s="7"/>
      <c r="C257" s="19"/>
      <c r="D257" s="10"/>
      <c r="E257" s="144"/>
      <c r="F257" s="24"/>
      <c r="G257" s="2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24"/>
      <c r="AG257" s="124"/>
      <c r="AH257" s="1"/>
      <c r="AI257" s="1"/>
      <c r="AJ257" s="1"/>
      <c r="AW257" s="124"/>
      <c r="AX257" s="124"/>
    </row>
    <row r="258" spans="2:50" ht="13.5" thickBot="1">
      <c r="B258" s="15" t="s">
        <v>48</v>
      </c>
      <c r="C258" s="37"/>
      <c r="D258" s="16"/>
      <c r="E258" s="146"/>
      <c r="F258" s="73">
        <f>F244+F251</f>
        <v>148.66</v>
      </c>
      <c r="G258" s="77">
        <f aca="true" t="shared" si="64" ref="G258:AD258">SUM(G244:G257)</f>
        <v>4398.67</v>
      </c>
      <c r="H258" s="72">
        <f t="shared" si="64"/>
        <v>4398.67</v>
      </c>
      <c r="I258" s="72">
        <f t="shared" si="64"/>
        <v>6386.43</v>
      </c>
      <c r="J258" s="72">
        <f t="shared" si="64"/>
        <v>6386.43</v>
      </c>
      <c r="K258" s="72">
        <f t="shared" si="64"/>
        <v>87617.21</v>
      </c>
      <c r="L258" s="72">
        <f t="shared" si="64"/>
        <v>44160.92999999999</v>
      </c>
      <c r="M258" s="72">
        <f t="shared" si="64"/>
        <v>44160.92999999999</v>
      </c>
      <c r="N258" s="72">
        <f t="shared" si="64"/>
        <v>24302.920000000006</v>
      </c>
      <c r="O258" s="72">
        <f t="shared" si="64"/>
        <v>24302.920000000006</v>
      </c>
      <c r="P258" s="72">
        <f t="shared" si="64"/>
        <v>24302.920000000006</v>
      </c>
      <c r="Q258" s="72">
        <f t="shared" si="64"/>
        <v>24302.920000000006</v>
      </c>
      <c r="R258" s="72">
        <f t="shared" si="64"/>
        <v>24302.920000000006</v>
      </c>
      <c r="S258" s="72">
        <f t="shared" si="64"/>
        <v>24302.920000000006</v>
      </c>
      <c r="T258" s="72">
        <f t="shared" si="64"/>
        <v>24302.920000000006</v>
      </c>
      <c r="U258" s="72">
        <f t="shared" si="64"/>
        <v>24302.920000000006</v>
      </c>
      <c r="V258" s="72">
        <f t="shared" si="64"/>
        <v>24302.920000000006</v>
      </c>
      <c r="W258" s="72">
        <f t="shared" si="64"/>
        <v>11301.12</v>
      </c>
      <c r="X258" s="72">
        <f t="shared" si="64"/>
        <v>11301.12</v>
      </c>
      <c r="Y258" s="72">
        <f t="shared" si="64"/>
        <v>11301.12</v>
      </c>
      <c r="Z258" s="72">
        <f t="shared" si="64"/>
        <v>11301.12</v>
      </c>
      <c r="AA258" s="72">
        <f t="shared" si="64"/>
        <v>11301.12</v>
      </c>
      <c r="AB258" s="72">
        <f t="shared" si="64"/>
        <v>11301.12</v>
      </c>
      <c r="AC258" s="72">
        <f t="shared" si="64"/>
        <v>3517.44</v>
      </c>
      <c r="AD258" s="72">
        <f t="shared" si="64"/>
        <v>3517.44</v>
      </c>
      <c r="AG258" s="124"/>
      <c r="AH258" s="1"/>
      <c r="AI258" s="1">
        <f>SUM(AH244:AH254)</f>
        <v>460483.55</v>
      </c>
      <c r="AJ258" s="1"/>
      <c r="AW258" s="124"/>
      <c r="AX258" s="124"/>
    </row>
    <row r="259" spans="33:50" ht="14.25" thickBot="1" thickTop="1">
      <c r="AG259" s="124"/>
      <c r="AH259" s="1"/>
      <c r="AI259" s="1"/>
      <c r="AJ259" s="1"/>
      <c r="AW259" s="124"/>
      <c r="AX259" s="124"/>
    </row>
    <row r="260" spans="2:50" ht="14.25" thickBot="1" thickTop="1">
      <c r="B260" s="64" t="s">
        <v>49</v>
      </c>
      <c r="C260" s="99"/>
      <c r="D260" s="71"/>
      <c r="E260" s="148"/>
      <c r="F260" s="86">
        <v>59.9</v>
      </c>
      <c r="G260" s="90">
        <f aca="true" t="shared" si="65" ref="G260:AD260">G242+G258</f>
        <v>317712.07</v>
      </c>
      <c r="H260" s="74">
        <f t="shared" si="65"/>
        <v>112932.06999999999</v>
      </c>
      <c r="I260" s="74">
        <f t="shared" si="65"/>
        <v>202239.33000000002</v>
      </c>
      <c r="J260" s="74">
        <f t="shared" si="65"/>
        <v>30909.53</v>
      </c>
      <c r="K260" s="74">
        <f t="shared" si="65"/>
        <v>272693.11</v>
      </c>
      <c r="L260" s="74">
        <f t="shared" si="65"/>
        <v>204713.72999999998</v>
      </c>
      <c r="M260" s="74">
        <f t="shared" si="65"/>
        <v>94132.53</v>
      </c>
      <c r="N260" s="74">
        <f t="shared" si="65"/>
        <v>74274.52</v>
      </c>
      <c r="O260" s="74">
        <f t="shared" si="65"/>
        <v>24302.920000000006</v>
      </c>
      <c r="P260" s="74">
        <f t="shared" si="65"/>
        <v>24302.920000000006</v>
      </c>
      <c r="Q260" s="74">
        <f t="shared" si="65"/>
        <v>24302.920000000006</v>
      </c>
      <c r="R260" s="74">
        <f t="shared" si="65"/>
        <v>24302.920000000006</v>
      </c>
      <c r="S260" s="74">
        <f t="shared" si="65"/>
        <v>24302.920000000006</v>
      </c>
      <c r="T260" s="74">
        <f t="shared" si="65"/>
        <v>24302.920000000006</v>
      </c>
      <c r="U260" s="74">
        <f t="shared" si="65"/>
        <v>24302.920000000006</v>
      </c>
      <c r="V260" s="74">
        <f t="shared" si="65"/>
        <v>24302.920000000006</v>
      </c>
      <c r="W260" s="74">
        <f t="shared" si="65"/>
        <v>11301.12</v>
      </c>
      <c r="X260" s="74">
        <f t="shared" si="65"/>
        <v>11301.12</v>
      </c>
      <c r="Y260" s="74">
        <f t="shared" si="65"/>
        <v>11301.12</v>
      </c>
      <c r="Z260" s="74">
        <f t="shared" si="65"/>
        <v>11301.12</v>
      </c>
      <c r="AA260" s="74">
        <f t="shared" si="65"/>
        <v>11301.12</v>
      </c>
      <c r="AB260" s="74">
        <f t="shared" si="65"/>
        <v>11301.12</v>
      </c>
      <c r="AC260" s="78">
        <f t="shared" si="65"/>
        <v>3517.44</v>
      </c>
      <c r="AD260" s="78">
        <f t="shared" si="65"/>
        <v>3517.44</v>
      </c>
      <c r="AG260" s="125">
        <f>SUM(G260:AD260)</f>
        <v>1578871.8499999999</v>
      </c>
      <c r="AH260" s="1"/>
      <c r="AI260" s="1"/>
      <c r="AJ260" s="1">
        <f>SUM(AI212:AI258)</f>
        <v>1548278.2499999998</v>
      </c>
      <c r="AK260" s="1">
        <f>AG260-AJ260</f>
        <v>30593.600000000093</v>
      </c>
      <c r="AW260" s="125">
        <f>SUM(G260:AF260)</f>
        <v>1578871.8499999999</v>
      </c>
      <c r="AX260" s="124"/>
    </row>
    <row r="261" spans="2:50" ht="13.5" thickTop="1">
      <c r="B261" s="172" t="s">
        <v>133</v>
      </c>
      <c r="C261" s="3"/>
      <c r="D261" s="3"/>
      <c r="E261" s="3"/>
      <c r="F261" s="3"/>
      <c r="G261" s="48">
        <f>G249+G256</f>
        <v>0</v>
      </c>
      <c r="H261" s="48">
        <f>H249+H256</f>
        <v>0</v>
      </c>
      <c r="I261" s="48">
        <f>I249+I256</f>
        <v>0</v>
      </c>
      <c r="J261" s="48">
        <f>J249+J256</f>
        <v>0</v>
      </c>
      <c r="K261" s="48">
        <f>K249+K256</f>
        <v>4803.2</v>
      </c>
      <c r="L261" s="48">
        <f aca="true" t="shared" si="66" ref="L261:AF261">L249+L256</f>
        <v>4803.2</v>
      </c>
      <c r="M261" s="48">
        <f t="shared" si="66"/>
        <v>4803.2</v>
      </c>
      <c r="N261" s="48">
        <f t="shared" si="66"/>
        <v>4803.2</v>
      </c>
      <c r="O261" s="48">
        <f t="shared" si="66"/>
        <v>4803.2</v>
      </c>
      <c r="P261" s="48">
        <f t="shared" si="66"/>
        <v>4803.2</v>
      </c>
      <c r="Q261" s="48">
        <f t="shared" si="66"/>
        <v>4803.2</v>
      </c>
      <c r="R261" s="48">
        <f t="shared" si="66"/>
        <v>4803.2</v>
      </c>
      <c r="S261" s="48">
        <f t="shared" si="66"/>
        <v>4803.2</v>
      </c>
      <c r="T261" s="48">
        <f t="shared" si="66"/>
        <v>4803.2</v>
      </c>
      <c r="U261" s="48">
        <f t="shared" si="66"/>
        <v>4803.2</v>
      </c>
      <c r="V261" s="48">
        <f t="shared" si="66"/>
        <v>4803.2</v>
      </c>
      <c r="W261" s="48">
        <f t="shared" si="66"/>
        <v>4803.2</v>
      </c>
      <c r="X261" s="48">
        <f t="shared" si="66"/>
        <v>4803.2</v>
      </c>
      <c r="Y261" s="48">
        <f t="shared" si="66"/>
        <v>4803.2</v>
      </c>
      <c r="Z261" s="48">
        <f t="shared" si="66"/>
        <v>4803.2</v>
      </c>
      <c r="AA261" s="48">
        <f t="shared" si="66"/>
        <v>4803.2</v>
      </c>
      <c r="AB261" s="48">
        <f t="shared" si="66"/>
        <v>4803.2</v>
      </c>
      <c r="AC261" s="48">
        <f t="shared" si="66"/>
        <v>1494.98</v>
      </c>
      <c r="AD261" s="48">
        <f t="shared" si="66"/>
        <v>1494.98</v>
      </c>
      <c r="AE261" s="48">
        <f t="shared" si="66"/>
        <v>0</v>
      </c>
      <c r="AF261" s="40">
        <f t="shared" si="66"/>
        <v>0</v>
      </c>
      <c r="AG261" s="124"/>
      <c r="AH261" s="1"/>
      <c r="AI261" s="1"/>
      <c r="AJ261" s="1"/>
      <c r="AW261" s="124"/>
      <c r="AX261" s="125">
        <f>SUM(G261:AF261)</f>
        <v>89447.55999999997</v>
      </c>
    </row>
    <row r="262" spans="2:51" ht="13.5" thickBot="1">
      <c r="B262" s="173" t="s">
        <v>132</v>
      </c>
      <c r="C262" s="16"/>
      <c r="D262" s="16"/>
      <c r="E262" s="16"/>
      <c r="F262" s="16"/>
      <c r="G262" s="72">
        <f>G260-G261</f>
        <v>317712.07</v>
      </c>
      <c r="H262" s="72">
        <f>H260-H261</f>
        <v>112932.06999999999</v>
      </c>
      <c r="I262" s="72">
        <f>I260-I261</f>
        <v>202239.33000000002</v>
      </c>
      <c r="J262" s="72">
        <f>J260-J261</f>
        <v>30909.53</v>
      </c>
      <c r="K262" s="72">
        <f>K260-K261</f>
        <v>267889.91</v>
      </c>
      <c r="L262" s="72">
        <f aca="true" t="shared" si="67" ref="L262:AF262">L260-L261</f>
        <v>199910.52999999997</v>
      </c>
      <c r="M262" s="72">
        <f t="shared" si="67"/>
        <v>89329.33</v>
      </c>
      <c r="N262" s="72">
        <f t="shared" si="67"/>
        <v>69471.32</v>
      </c>
      <c r="O262" s="72">
        <f t="shared" si="67"/>
        <v>19499.720000000005</v>
      </c>
      <c r="P262" s="72">
        <f t="shared" si="67"/>
        <v>19499.720000000005</v>
      </c>
      <c r="Q262" s="72">
        <f t="shared" si="67"/>
        <v>19499.720000000005</v>
      </c>
      <c r="R262" s="72">
        <f t="shared" si="67"/>
        <v>19499.720000000005</v>
      </c>
      <c r="S262" s="72">
        <f t="shared" si="67"/>
        <v>19499.720000000005</v>
      </c>
      <c r="T262" s="72">
        <f t="shared" si="67"/>
        <v>19499.720000000005</v>
      </c>
      <c r="U262" s="72">
        <f t="shared" si="67"/>
        <v>19499.720000000005</v>
      </c>
      <c r="V262" s="72">
        <f t="shared" si="67"/>
        <v>19499.720000000005</v>
      </c>
      <c r="W262" s="72">
        <f t="shared" si="67"/>
        <v>6497.920000000001</v>
      </c>
      <c r="X262" s="72">
        <f t="shared" si="67"/>
        <v>6497.920000000001</v>
      </c>
      <c r="Y262" s="72">
        <f t="shared" si="67"/>
        <v>6497.920000000001</v>
      </c>
      <c r="Z262" s="72">
        <f t="shared" si="67"/>
        <v>6497.920000000001</v>
      </c>
      <c r="AA262" s="72">
        <f t="shared" si="67"/>
        <v>6497.920000000001</v>
      </c>
      <c r="AB262" s="72">
        <f t="shared" si="67"/>
        <v>6497.920000000001</v>
      </c>
      <c r="AC262" s="72">
        <f t="shared" si="67"/>
        <v>2022.46</v>
      </c>
      <c r="AD262" s="72">
        <f t="shared" si="67"/>
        <v>2022.46</v>
      </c>
      <c r="AE262" s="72">
        <f t="shared" si="67"/>
        <v>0</v>
      </c>
      <c r="AF262" s="73">
        <f t="shared" si="67"/>
        <v>0</v>
      </c>
      <c r="AG262" s="124"/>
      <c r="AH262" s="1"/>
      <c r="AI262" s="1"/>
      <c r="AJ262" s="1"/>
      <c r="AW262" s="124"/>
      <c r="AX262" s="124"/>
      <c r="AY262" s="1">
        <f>SUM(G262:AF262)</f>
        <v>1489424.2899999993</v>
      </c>
    </row>
    <row r="263" spans="33:50" ht="13.5" thickTop="1">
      <c r="AG263" s="124"/>
      <c r="AH263" s="1"/>
      <c r="AI263" s="1"/>
      <c r="AJ263" s="1"/>
      <c r="AW263" s="124"/>
      <c r="AX263" s="124"/>
    </row>
    <row r="264" spans="33:50" ht="13.5" thickBot="1">
      <c r="AG264" s="124"/>
      <c r="AH264" s="1"/>
      <c r="AI264" s="1"/>
      <c r="AJ264" s="1"/>
      <c r="AW264" s="124"/>
      <c r="AX264" s="124"/>
    </row>
    <row r="265" spans="2:50" ht="13.5" thickTop="1">
      <c r="B265" s="98" t="s">
        <v>63</v>
      </c>
      <c r="C265" s="98"/>
      <c r="D265" s="2"/>
      <c r="E265" s="139"/>
      <c r="F265" s="6"/>
      <c r="G265" s="18"/>
      <c r="H265" s="3"/>
      <c r="I265" s="3"/>
      <c r="J265" s="3"/>
      <c r="K265" s="3"/>
      <c r="L265" s="3"/>
      <c r="M265" s="3"/>
      <c r="N265" s="3"/>
      <c r="O265" s="3"/>
      <c r="P265" s="3"/>
      <c r="Q265" s="3" t="s">
        <v>10</v>
      </c>
      <c r="R265" s="3"/>
      <c r="S265" s="3"/>
      <c r="T265" s="3"/>
      <c r="U265" s="3"/>
      <c r="V265" s="3" t="s">
        <v>11</v>
      </c>
      <c r="W265" s="3"/>
      <c r="X265" s="3"/>
      <c r="Y265" s="3"/>
      <c r="Z265" s="3"/>
      <c r="AA265" s="3" t="s">
        <v>47</v>
      </c>
      <c r="AB265" s="3"/>
      <c r="AC265" s="6"/>
      <c r="AG265" s="124"/>
      <c r="AH265" s="1"/>
      <c r="AI265" s="1"/>
      <c r="AJ265" s="1"/>
      <c r="AW265" s="124"/>
      <c r="AX265" s="124"/>
    </row>
    <row r="266" spans="4:50" ht="12.75">
      <c r="D266" s="7"/>
      <c r="E266" s="140"/>
      <c r="F266" s="23"/>
      <c r="G266" s="19">
        <v>1</v>
      </c>
      <c r="H266" s="8">
        <v>2</v>
      </c>
      <c r="I266" s="8">
        <v>3</v>
      </c>
      <c r="J266" s="8">
        <v>4</v>
      </c>
      <c r="K266" s="8">
        <v>5</v>
      </c>
      <c r="L266" s="8">
        <v>6</v>
      </c>
      <c r="M266" s="8">
        <v>7</v>
      </c>
      <c r="N266" s="8">
        <v>8</v>
      </c>
      <c r="O266" s="8">
        <v>9</v>
      </c>
      <c r="P266" s="8">
        <v>10</v>
      </c>
      <c r="Q266" s="8">
        <v>11</v>
      </c>
      <c r="R266" s="8">
        <v>12</v>
      </c>
      <c r="S266" s="8">
        <v>13</v>
      </c>
      <c r="T266" s="8">
        <v>14</v>
      </c>
      <c r="U266" s="8">
        <v>15</v>
      </c>
      <c r="V266" s="8">
        <v>16</v>
      </c>
      <c r="W266" s="8">
        <v>17</v>
      </c>
      <c r="X266" s="8">
        <v>18</v>
      </c>
      <c r="Y266" s="8">
        <v>19</v>
      </c>
      <c r="Z266" s="8">
        <v>20</v>
      </c>
      <c r="AA266" s="8">
        <v>21</v>
      </c>
      <c r="AB266" s="122">
        <v>22</v>
      </c>
      <c r="AC266" s="23"/>
      <c r="AG266" s="124"/>
      <c r="AH266" s="1"/>
      <c r="AI266" s="1"/>
      <c r="AJ266" s="1"/>
      <c r="AW266" s="124"/>
      <c r="AX266" s="124"/>
    </row>
    <row r="267" spans="4:50" ht="12.75">
      <c r="D267" s="45"/>
      <c r="E267" s="141"/>
      <c r="F267" s="23"/>
      <c r="G267" s="42"/>
      <c r="H267" s="46">
        <v>1</v>
      </c>
      <c r="I267" s="46">
        <v>2</v>
      </c>
      <c r="J267" s="46">
        <v>3</v>
      </c>
      <c r="K267" s="46">
        <v>4</v>
      </c>
      <c r="L267" s="46">
        <v>5</v>
      </c>
      <c r="M267" s="46">
        <v>6</v>
      </c>
      <c r="N267" s="46">
        <v>7</v>
      </c>
      <c r="O267" s="46">
        <v>8</v>
      </c>
      <c r="P267" s="46">
        <v>9</v>
      </c>
      <c r="Q267" s="46">
        <v>10</v>
      </c>
      <c r="R267" s="46">
        <v>11</v>
      </c>
      <c r="S267" s="46">
        <v>12</v>
      </c>
      <c r="T267" s="46">
        <v>13</v>
      </c>
      <c r="U267" s="46">
        <v>14</v>
      </c>
      <c r="V267" s="46">
        <v>15</v>
      </c>
      <c r="W267" s="46">
        <v>16</v>
      </c>
      <c r="X267" s="46">
        <v>17</v>
      </c>
      <c r="Y267" s="46">
        <v>18</v>
      </c>
      <c r="Z267" s="46">
        <v>19</v>
      </c>
      <c r="AA267" s="46">
        <v>20</v>
      </c>
      <c r="AB267" s="46">
        <v>21</v>
      </c>
      <c r="AC267" s="123">
        <v>22</v>
      </c>
      <c r="AD267" s="46"/>
      <c r="AE267" s="46"/>
      <c r="AF267" s="46"/>
      <c r="AG267" s="124"/>
      <c r="AH267" s="1"/>
      <c r="AI267" s="1"/>
      <c r="AJ267" s="1"/>
      <c r="AW267" s="124"/>
      <c r="AX267" s="124"/>
    </row>
    <row r="268" spans="4:50" ht="13.5" thickBot="1">
      <c r="D268" s="45"/>
      <c r="E268" s="141"/>
      <c r="F268" s="23" t="s">
        <v>3</v>
      </c>
      <c r="G268" s="42"/>
      <c r="H268" s="46"/>
      <c r="I268" s="46"/>
      <c r="J268" s="46"/>
      <c r="K268" s="46">
        <v>1</v>
      </c>
      <c r="L268" s="46">
        <v>2</v>
      </c>
      <c r="M268" s="46">
        <v>3</v>
      </c>
      <c r="N268" s="46">
        <v>4</v>
      </c>
      <c r="O268" s="46">
        <v>5</v>
      </c>
      <c r="P268" s="46">
        <v>6</v>
      </c>
      <c r="Q268" s="46">
        <v>7</v>
      </c>
      <c r="R268" s="46">
        <v>8</v>
      </c>
      <c r="S268" s="46">
        <v>9</v>
      </c>
      <c r="T268" s="46">
        <v>10</v>
      </c>
      <c r="U268" s="46">
        <v>11</v>
      </c>
      <c r="V268" s="46">
        <v>12</v>
      </c>
      <c r="W268" s="46">
        <v>13</v>
      </c>
      <c r="X268" s="46">
        <v>14</v>
      </c>
      <c r="Y268" s="46">
        <v>15</v>
      </c>
      <c r="Z268" s="46">
        <v>16</v>
      </c>
      <c r="AA268" s="46">
        <v>17</v>
      </c>
      <c r="AB268" s="46">
        <v>18</v>
      </c>
      <c r="AC268" s="46">
        <v>19</v>
      </c>
      <c r="AD268" s="46">
        <v>20</v>
      </c>
      <c r="AE268" s="46">
        <v>21</v>
      </c>
      <c r="AF268" s="123">
        <v>22</v>
      </c>
      <c r="AG268" s="124"/>
      <c r="AH268" s="1"/>
      <c r="AI268" s="1"/>
      <c r="AJ268" s="1"/>
      <c r="AW268" s="124"/>
      <c r="AX268" s="124"/>
    </row>
    <row r="269" spans="2:50" ht="14.25" thickBot="1" thickTop="1">
      <c r="B269" s="53"/>
      <c r="C269" s="103" t="s">
        <v>53</v>
      </c>
      <c r="D269" s="15" t="s">
        <v>3</v>
      </c>
      <c r="E269" s="142"/>
      <c r="F269" s="31" t="s">
        <v>25</v>
      </c>
      <c r="G269" s="37">
        <v>2009</v>
      </c>
      <c r="H269" s="16">
        <f>G269+1</f>
        <v>2010</v>
      </c>
      <c r="I269" s="16">
        <f aca="true" t="shared" si="68" ref="I269:AC269">H269+1</f>
        <v>2011</v>
      </c>
      <c r="J269" s="16">
        <f t="shared" si="68"/>
        <v>2012</v>
      </c>
      <c r="K269" s="16">
        <f>J269+1</f>
        <v>2013</v>
      </c>
      <c r="L269" s="16">
        <f t="shared" si="68"/>
        <v>2014</v>
      </c>
      <c r="M269" s="16">
        <f t="shared" si="68"/>
        <v>2015</v>
      </c>
      <c r="N269" s="16">
        <f t="shared" si="68"/>
        <v>2016</v>
      </c>
      <c r="O269" s="16">
        <f t="shared" si="68"/>
        <v>2017</v>
      </c>
      <c r="P269" s="16">
        <f t="shared" si="68"/>
        <v>2018</v>
      </c>
      <c r="Q269" s="186">
        <f t="shared" si="68"/>
        <v>2019</v>
      </c>
      <c r="R269" s="186">
        <f t="shared" si="68"/>
        <v>2020</v>
      </c>
      <c r="S269" s="58">
        <f t="shared" si="68"/>
        <v>2021</v>
      </c>
      <c r="T269" s="58">
        <f t="shared" si="68"/>
        <v>2022</v>
      </c>
      <c r="U269" s="186">
        <f t="shared" si="68"/>
        <v>2023</v>
      </c>
      <c r="V269" s="186">
        <f t="shared" si="68"/>
        <v>2024</v>
      </c>
      <c r="W269" s="186">
        <f t="shared" si="68"/>
        <v>2025</v>
      </c>
      <c r="X269" s="16">
        <f t="shared" si="68"/>
        <v>2026</v>
      </c>
      <c r="Y269" s="16">
        <f t="shared" si="68"/>
        <v>2027</v>
      </c>
      <c r="Z269" s="186">
        <f t="shared" si="68"/>
        <v>2028</v>
      </c>
      <c r="AA269" s="186">
        <f t="shared" si="68"/>
        <v>2029</v>
      </c>
      <c r="AB269" s="186">
        <f t="shared" si="68"/>
        <v>2030</v>
      </c>
      <c r="AC269" s="16">
        <f t="shared" si="68"/>
        <v>2031</v>
      </c>
      <c r="AD269" s="16">
        <f>AC269+1</f>
        <v>2032</v>
      </c>
      <c r="AE269" s="186">
        <f>AD269+1</f>
        <v>2033</v>
      </c>
      <c r="AF269" s="16">
        <f>AE269+1</f>
        <v>2034</v>
      </c>
      <c r="AG269" s="124"/>
      <c r="AH269" s="1"/>
      <c r="AI269" s="1"/>
      <c r="AJ269" s="1"/>
      <c r="AW269" s="124"/>
      <c r="AX269" s="124"/>
    </row>
    <row r="270" spans="1:50" ht="13.5" thickTop="1">
      <c r="A270">
        <v>1</v>
      </c>
      <c r="B270" s="7" t="s">
        <v>26</v>
      </c>
      <c r="C270" s="100" t="s">
        <v>64</v>
      </c>
      <c r="D270" s="28">
        <v>2000</v>
      </c>
      <c r="E270" s="143"/>
      <c r="F270" s="29">
        <v>24.7</v>
      </c>
      <c r="G270" s="38">
        <f>ROUND(D270*F270,2)</f>
        <v>49400</v>
      </c>
      <c r="H270" s="28"/>
      <c r="I270" s="28"/>
      <c r="J270" s="28"/>
      <c r="K270" s="28"/>
      <c r="L270" s="28"/>
      <c r="M270" s="28"/>
      <c r="N270" s="28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30"/>
      <c r="AG270" s="124"/>
      <c r="AH270" s="1">
        <f aca="true" t="shared" si="69" ref="AH270:AH313">SUM(G270:AF270)</f>
        <v>49400</v>
      </c>
      <c r="AI270" s="1"/>
      <c r="AJ270" s="1"/>
      <c r="AL270">
        <v>1</v>
      </c>
      <c r="AM270" s="1">
        <f>AH270+AH285+AH300</f>
        <v>469800</v>
      </c>
      <c r="AW270" s="124"/>
      <c r="AX270" s="124"/>
    </row>
    <row r="271" spans="1:50" ht="12.75">
      <c r="A271">
        <v>2</v>
      </c>
      <c r="B271" s="7" t="s">
        <v>13</v>
      </c>
      <c r="C271" s="100" t="s">
        <v>64</v>
      </c>
      <c r="D271" s="10">
        <v>530</v>
      </c>
      <c r="E271" s="144"/>
      <c r="F271" s="24">
        <v>24.7</v>
      </c>
      <c r="G271" s="20">
        <f>ROUND(D271*F271,2)</f>
        <v>13091</v>
      </c>
      <c r="H271" s="8"/>
      <c r="I271" s="10"/>
      <c r="J271" s="10"/>
      <c r="K271" s="10"/>
      <c r="L271" s="10"/>
      <c r="M271" s="10"/>
      <c r="N271" s="10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23"/>
      <c r="AG271" s="124"/>
      <c r="AH271" s="1">
        <f t="shared" si="69"/>
        <v>13091</v>
      </c>
      <c r="AI271" s="1"/>
      <c r="AJ271" s="1"/>
      <c r="AL271">
        <v>2</v>
      </c>
      <c r="AM271" s="1">
        <f aca="true" t="shared" si="70" ref="AM271:AM283">AH271+AH286+AH301</f>
        <v>124497</v>
      </c>
      <c r="AW271" s="124"/>
      <c r="AX271" s="124"/>
    </row>
    <row r="272" spans="1:50" ht="12.75">
      <c r="A272">
        <v>3</v>
      </c>
      <c r="B272" s="7" t="s">
        <v>14</v>
      </c>
      <c r="C272" s="100" t="s">
        <v>64</v>
      </c>
      <c r="D272" s="10">
        <v>530</v>
      </c>
      <c r="E272" s="144"/>
      <c r="F272" s="24">
        <v>24.7</v>
      </c>
      <c r="G272" s="20">
        <f>ROUND(D272*F272,2)</f>
        <v>13091</v>
      </c>
      <c r="H272" s="10"/>
      <c r="I272" s="10"/>
      <c r="J272" s="10"/>
      <c r="K272" s="10"/>
      <c r="L272" s="10"/>
      <c r="M272" s="10"/>
      <c r="N272" s="10"/>
      <c r="O272" s="8"/>
      <c r="P272" s="8"/>
      <c r="Q272" s="10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23"/>
      <c r="AG272" s="124"/>
      <c r="AH272" s="1">
        <f t="shared" si="69"/>
        <v>13091</v>
      </c>
      <c r="AI272" s="1"/>
      <c r="AJ272" s="1"/>
      <c r="AL272">
        <v>3</v>
      </c>
      <c r="AM272" s="1">
        <f t="shared" si="70"/>
        <v>124497</v>
      </c>
      <c r="AW272" s="124"/>
      <c r="AX272" s="124"/>
    </row>
    <row r="273" spans="1:50" ht="12.75">
      <c r="A273">
        <v>4</v>
      </c>
      <c r="B273" s="7" t="s">
        <v>15</v>
      </c>
      <c r="C273" s="100" t="s">
        <v>64</v>
      </c>
      <c r="D273" s="10">
        <v>530</v>
      </c>
      <c r="E273" s="144"/>
      <c r="F273" s="24">
        <v>24.7</v>
      </c>
      <c r="G273" s="20"/>
      <c r="H273" s="10">
        <f>ROUND(D273*F273,2)</f>
        <v>13091</v>
      </c>
      <c r="I273" s="10"/>
      <c r="J273" s="10"/>
      <c r="K273" s="10"/>
      <c r="L273" s="10"/>
      <c r="M273" s="10"/>
      <c r="N273" s="10"/>
      <c r="O273" s="8"/>
      <c r="P273" s="8"/>
      <c r="Q273" s="10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23"/>
      <c r="AG273" s="124"/>
      <c r="AH273" s="1">
        <f t="shared" si="69"/>
        <v>13091</v>
      </c>
      <c r="AI273" s="1"/>
      <c r="AJ273" s="1"/>
      <c r="AL273">
        <v>4</v>
      </c>
      <c r="AM273" s="1">
        <f t="shared" si="70"/>
        <v>124497</v>
      </c>
      <c r="AW273" s="124"/>
      <c r="AX273" s="124"/>
    </row>
    <row r="274" spans="1:50" ht="12.75">
      <c r="A274">
        <v>5</v>
      </c>
      <c r="B274" s="7" t="s">
        <v>27</v>
      </c>
      <c r="C274" s="100" t="s">
        <v>64</v>
      </c>
      <c r="D274" s="10">
        <v>530</v>
      </c>
      <c r="E274" s="144"/>
      <c r="F274" s="24">
        <v>24.7</v>
      </c>
      <c r="G274" s="20"/>
      <c r="H274" s="10">
        <f>ROUND(D274*F274,2)</f>
        <v>13091</v>
      </c>
      <c r="I274" s="10"/>
      <c r="J274" s="10"/>
      <c r="K274" s="10"/>
      <c r="L274" s="10"/>
      <c r="M274" s="10"/>
      <c r="N274" s="10"/>
      <c r="O274" s="8"/>
      <c r="P274" s="8"/>
      <c r="Q274" s="10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23"/>
      <c r="AG274" s="124"/>
      <c r="AH274" s="1">
        <f t="shared" si="69"/>
        <v>13091</v>
      </c>
      <c r="AI274" s="1"/>
      <c r="AJ274" s="1"/>
      <c r="AL274">
        <v>5</v>
      </c>
      <c r="AM274" s="1">
        <f t="shared" si="70"/>
        <v>124497</v>
      </c>
      <c r="AW274" s="124"/>
      <c r="AX274" s="124"/>
    </row>
    <row r="275" spans="1:50" ht="12.75">
      <c r="A275">
        <v>6</v>
      </c>
      <c r="B275" s="7" t="s">
        <v>20</v>
      </c>
      <c r="C275" s="100" t="s">
        <v>64</v>
      </c>
      <c r="D275" s="10">
        <v>530</v>
      </c>
      <c r="E275" s="144"/>
      <c r="F275" s="24">
        <v>24.7</v>
      </c>
      <c r="G275" s="20"/>
      <c r="H275" s="10"/>
      <c r="I275" s="10">
        <f>ROUND(D275*F275,2)</f>
        <v>13091</v>
      </c>
      <c r="J275" s="10"/>
      <c r="K275" s="10"/>
      <c r="L275" s="10"/>
      <c r="M275" s="10"/>
      <c r="N275" s="10"/>
      <c r="O275" s="8"/>
      <c r="P275" s="8"/>
      <c r="Q275" s="10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23"/>
      <c r="AG275" s="124"/>
      <c r="AH275" s="1">
        <f t="shared" si="69"/>
        <v>13091</v>
      </c>
      <c r="AI275" s="1"/>
      <c r="AJ275" s="1"/>
      <c r="AL275">
        <v>6</v>
      </c>
      <c r="AM275" s="1">
        <f t="shared" si="70"/>
        <v>124497</v>
      </c>
      <c r="AW275" s="124"/>
      <c r="AX275" s="124"/>
    </row>
    <row r="276" spans="1:50" ht="12.75">
      <c r="A276">
        <v>7</v>
      </c>
      <c r="B276" s="7" t="s">
        <v>21</v>
      </c>
      <c r="C276" s="100" t="s">
        <v>64</v>
      </c>
      <c r="D276" s="10">
        <v>530</v>
      </c>
      <c r="E276" s="144"/>
      <c r="F276" s="24">
        <v>24.7</v>
      </c>
      <c r="G276" s="20"/>
      <c r="H276" s="10"/>
      <c r="I276" s="10"/>
      <c r="J276" s="10"/>
      <c r="K276" s="10">
        <f>ROUND(D276*F276,2)</f>
        <v>13091</v>
      </c>
      <c r="L276" s="10"/>
      <c r="M276" s="10"/>
      <c r="N276" s="10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23"/>
      <c r="AG276" s="124"/>
      <c r="AH276" s="1">
        <f t="shared" si="69"/>
        <v>13091</v>
      </c>
      <c r="AI276" s="1"/>
      <c r="AJ276" s="1"/>
      <c r="AL276">
        <v>7</v>
      </c>
      <c r="AM276" s="1">
        <f t="shared" si="70"/>
        <v>124497</v>
      </c>
      <c r="AW276" s="124"/>
      <c r="AX276" s="124"/>
    </row>
    <row r="277" spans="1:50" ht="12.75">
      <c r="A277">
        <v>8</v>
      </c>
      <c r="B277" s="7" t="s">
        <v>28</v>
      </c>
      <c r="C277" s="100" t="s">
        <v>64</v>
      </c>
      <c r="D277" s="10">
        <v>530</v>
      </c>
      <c r="E277" s="144"/>
      <c r="F277" s="24">
        <v>24.7</v>
      </c>
      <c r="G277" s="20"/>
      <c r="H277" s="10"/>
      <c r="I277" s="10"/>
      <c r="J277" s="10"/>
      <c r="K277" s="10"/>
      <c r="L277" s="10">
        <f>ROUND(D277*F277,2)</f>
        <v>13091</v>
      </c>
      <c r="M277" s="10"/>
      <c r="N277" s="10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23"/>
      <c r="AG277" s="124"/>
      <c r="AH277" s="1">
        <f t="shared" si="69"/>
        <v>13091</v>
      </c>
      <c r="AI277" s="1"/>
      <c r="AJ277" s="1"/>
      <c r="AL277">
        <v>8</v>
      </c>
      <c r="AM277" s="1">
        <f t="shared" si="70"/>
        <v>124497</v>
      </c>
      <c r="AW277" s="124"/>
      <c r="AX277" s="124"/>
    </row>
    <row r="278" spans="1:50" ht="12.75">
      <c r="A278">
        <v>9</v>
      </c>
      <c r="B278" s="7" t="s">
        <v>22</v>
      </c>
      <c r="C278" s="100" t="s">
        <v>64</v>
      </c>
      <c r="D278" s="10">
        <v>530</v>
      </c>
      <c r="E278" s="144"/>
      <c r="F278" s="24">
        <v>24.7</v>
      </c>
      <c r="G278" s="20"/>
      <c r="H278" s="10"/>
      <c r="I278" s="10"/>
      <c r="J278" s="10"/>
      <c r="K278" s="10"/>
      <c r="L278" s="10"/>
      <c r="M278" s="10"/>
      <c r="N278" s="10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23"/>
      <c r="AG278" s="124"/>
      <c r="AH278" s="1">
        <f t="shared" si="69"/>
        <v>0</v>
      </c>
      <c r="AI278" s="1"/>
      <c r="AJ278" s="1"/>
      <c r="AL278">
        <v>9</v>
      </c>
      <c r="AM278" s="1">
        <f t="shared" si="70"/>
        <v>111406</v>
      </c>
      <c r="AW278" s="124"/>
      <c r="AX278" s="124"/>
    </row>
    <row r="279" spans="1:50" ht="12.75">
      <c r="A279">
        <v>10</v>
      </c>
      <c r="B279" s="87" t="s">
        <v>16</v>
      </c>
      <c r="C279" s="104" t="s">
        <v>64</v>
      </c>
      <c r="D279" s="119">
        <v>550</v>
      </c>
      <c r="E279" s="145"/>
      <c r="F279" s="25">
        <v>24.7</v>
      </c>
      <c r="G279" s="21"/>
      <c r="H279" s="12"/>
      <c r="I279" s="14">
        <v>0</v>
      </c>
      <c r="J279" s="11"/>
      <c r="K279" s="12"/>
      <c r="L279" s="12"/>
      <c r="M279" s="10"/>
      <c r="N279" s="10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23"/>
      <c r="AG279" s="124"/>
      <c r="AH279" s="1">
        <f t="shared" si="69"/>
        <v>0</v>
      </c>
      <c r="AI279" s="1"/>
      <c r="AJ279" s="1"/>
      <c r="AL279">
        <v>10</v>
      </c>
      <c r="AM279" s="1">
        <f t="shared" si="70"/>
        <v>115610</v>
      </c>
      <c r="AW279" s="124"/>
      <c r="AX279" s="124"/>
    </row>
    <row r="280" spans="1:50" ht="12.75">
      <c r="A280">
        <v>11</v>
      </c>
      <c r="B280" s="7" t="s">
        <v>23</v>
      </c>
      <c r="C280" s="100" t="s">
        <v>64</v>
      </c>
      <c r="D280" s="10">
        <v>530</v>
      </c>
      <c r="E280" s="144"/>
      <c r="F280" s="24">
        <v>24.7</v>
      </c>
      <c r="G280" s="20"/>
      <c r="H280" s="10"/>
      <c r="I280" s="10"/>
      <c r="J280" s="10"/>
      <c r="K280" s="10"/>
      <c r="L280" s="10"/>
      <c r="M280" s="10"/>
      <c r="N280" s="10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23"/>
      <c r="AG280" s="124"/>
      <c r="AH280" s="1">
        <f t="shared" si="69"/>
        <v>0</v>
      </c>
      <c r="AI280" s="1"/>
      <c r="AJ280" s="1"/>
      <c r="AL280">
        <v>11</v>
      </c>
      <c r="AM280" s="1">
        <f t="shared" si="70"/>
        <v>5565</v>
      </c>
      <c r="AW280" s="124"/>
      <c r="AX280" s="124"/>
    </row>
    <row r="281" spans="1:50" ht="12.75">
      <c r="A281">
        <v>12</v>
      </c>
      <c r="B281" s="87" t="s">
        <v>17</v>
      </c>
      <c r="C281" s="104" t="s">
        <v>64</v>
      </c>
      <c r="D281" s="119">
        <v>550</v>
      </c>
      <c r="E281" s="145"/>
      <c r="F281" s="25">
        <v>24.7</v>
      </c>
      <c r="G281" s="21"/>
      <c r="H281" s="12"/>
      <c r="I281" s="12"/>
      <c r="J281" s="14">
        <v>0</v>
      </c>
      <c r="K281" s="12">
        <f>ROUND(D281*F281,2)</f>
        <v>13585</v>
      </c>
      <c r="L281" s="12"/>
      <c r="M281" s="10"/>
      <c r="N281" s="10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23"/>
      <c r="AG281" s="124"/>
      <c r="AH281" s="1">
        <f t="shared" si="69"/>
        <v>13585</v>
      </c>
      <c r="AI281" s="1"/>
      <c r="AJ281" s="1"/>
      <c r="AL281">
        <v>12</v>
      </c>
      <c r="AM281" s="1">
        <f t="shared" si="70"/>
        <v>129195</v>
      </c>
      <c r="AW281" s="124"/>
      <c r="AX281" s="124"/>
    </row>
    <row r="282" spans="1:50" ht="12.75">
      <c r="A282">
        <v>13</v>
      </c>
      <c r="B282" s="7" t="s">
        <v>24</v>
      </c>
      <c r="C282" s="100" t="s">
        <v>64</v>
      </c>
      <c r="D282" s="10">
        <v>530</v>
      </c>
      <c r="E282" s="144"/>
      <c r="F282" s="24">
        <v>24.7</v>
      </c>
      <c r="G282" s="20"/>
      <c r="H282" s="10"/>
      <c r="I282" s="10"/>
      <c r="J282" s="10"/>
      <c r="K282" s="10"/>
      <c r="L282" s="10"/>
      <c r="M282" s="10"/>
      <c r="N282" s="10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23"/>
      <c r="AG282" s="124"/>
      <c r="AH282" s="1">
        <f t="shared" si="69"/>
        <v>0</v>
      </c>
      <c r="AI282" s="1"/>
      <c r="AJ282" s="1"/>
      <c r="AL282">
        <v>13</v>
      </c>
      <c r="AM282" s="1">
        <f t="shared" si="70"/>
        <v>5565</v>
      </c>
      <c r="AW282" s="124"/>
      <c r="AX282" s="124"/>
    </row>
    <row r="283" spans="1:50" ht="12.75">
      <c r="A283">
        <v>14</v>
      </c>
      <c r="B283" s="87" t="s">
        <v>19</v>
      </c>
      <c r="C283" s="104" t="s">
        <v>64</v>
      </c>
      <c r="D283" s="119">
        <v>550</v>
      </c>
      <c r="E283" s="145"/>
      <c r="F283" s="25">
        <v>24.7</v>
      </c>
      <c r="G283" s="21"/>
      <c r="H283" s="12"/>
      <c r="I283" s="12"/>
      <c r="J283" s="12"/>
      <c r="K283" s="12"/>
      <c r="L283" s="12">
        <f>ROUND(D283*F283,2)</f>
        <v>13585</v>
      </c>
      <c r="M283" s="10"/>
      <c r="N283" s="10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23"/>
      <c r="AG283" s="124"/>
      <c r="AH283" s="1">
        <f t="shared" si="69"/>
        <v>13585</v>
      </c>
      <c r="AI283" s="1"/>
      <c r="AJ283" s="1"/>
      <c r="AL283">
        <v>14</v>
      </c>
      <c r="AM283" s="1">
        <f t="shared" si="70"/>
        <v>129195</v>
      </c>
      <c r="AN283" s="1">
        <f>SUM(AM270:AM283)</f>
        <v>1837815</v>
      </c>
      <c r="AO283" s="1">
        <f>AN283-AI317</f>
        <v>0</v>
      </c>
      <c r="AW283" s="124"/>
      <c r="AX283" s="124"/>
    </row>
    <row r="284" spans="2:50" ht="12.75">
      <c r="B284" s="7"/>
      <c r="C284" s="101"/>
      <c r="D284" s="10"/>
      <c r="E284" s="144"/>
      <c r="F284" s="24"/>
      <c r="G284" s="20"/>
      <c r="H284" s="10"/>
      <c r="I284" s="10"/>
      <c r="J284" s="10"/>
      <c r="K284" s="10"/>
      <c r="L284" s="10"/>
      <c r="M284" s="10"/>
      <c r="N284" s="10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23"/>
      <c r="AG284" s="124"/>
      <c r="AH284" s="1"/>
      <c r="AI284" s="1"/>
      <c r="AJ284" s="1"/>
      <c r="AW284" s="124"/>
      <c r="AX284" s="124"/>
    </row>
    <row r="285" spans="1:50" ht="12.75">
      <c r="A285">
        <v>1</v>
      </c>
      <c r="B285" s="7" t="s">
        <v>26</v>
      </c>
      <c r="C285" s="100" t="s">
        <v>65</v>
      </c>
      <c r="D285" s="28">
        <v>2000</v>
      </c>
      <c r="E285" s="143"/>
      <c r="F285" s="24">
        <v>199.7</v>
      </c>
      <c r="G285" s="20"/>
      <c r="H285" s="28">
        <f>ROUND(D285*F285,2)</f>
        <v>399400</v>
      </c>
      <c r="I285" s="28"/>
      <c r="J285" s="28"/>
      <c r="K285" s="28"/>
      <c r="L285" s="28"/>
      <c r="M285" s="10"/>
      <c r="N285" s="10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23"/>
      <c r="AG285" s="124"/>
      <c r="AH285" s="1">
        <f t="shared" si="69"/>
        <v>399400</v>
      </c>
      <c r="AI285" s="1"/>
      <c r="AJ285" s="1"/>
      <c r="AW285" s="124"/>
      <c r="AX285" s="124"/>
    </row>
    <row r="286" spans="1:50" ht="12.75">
      <c r="A286">
        <v>2</v>
      </c>
      <c r="B286" s="7" t="s">
        <v>13</v>
      </c>
      <c r="C286" s="100" t="s">
        <v>65</v>
      </c>
      <c r="D286" s="10">
        <v>530</v>
      </c>
      <c r="E286" s="144"/>
      <c r="F286" s="24">
        <v>199.7</v>
      </c>
      <c r="G286" s="20"/>
      <c r="H286" s="28">
        <f>ROUND(D286*F286,2)</f>
        <v>105841</v>
      </c>
      <c r="I286" s="8"/>
      <c r="J286" s="10"/>
      <c r="K286" s="10"/>
      <c r="L286" s="10"/>
      <c r="M286" s="10"/>
      <c r="N286" s="10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23"/>
      <c r="AG286" s="124"/>
      <c r="AH286" s="1">
        <f t="shared" si="69"/>
        <v>105841</v>
      </c>
      <c r="AI286" s="1"/>
      <c r="AJ286" s="1"/>
      <c r="AW286" s="124"/>
      <c r="AX286" s="124"/>
    </row>
    <row r="287" spans="1:50" ht="12.75">
      <c r="A287">
        <v>3</v>
      </c>
      <c r="B287" s="7" t="s">
        <v>14</v>
      </c>
      <c r="C287" s="100" t="s">
        <v>65</v>
      </c>
      <c r="D287" s="10">
        <v>530</v>
      </c>
      <c r="E287" s="144"/>
      <c r="F287" s="24">
        <v>199.7</v>
      </c>
      <c r="G287" s="20"/>
      <c r="H287" s="28">
        <f>ROUND(D287*F287,2)</f>
        <v>105841</v>
      </c>
      <c r="I287" s="10"/>
      <c r="J287" s="10"/>
      <c r="K287" s="10"/>
      <c r="L287" s="10"/>
      <c r="M287" s="10"/>
      <c r="N287" s="10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23"/>
      <c r="AG287" s="124"/>
      <c r="AH287" s="1">
        <f t="shared" si="69"/>
        <v>105841</v>
      </c>
      <c r="AI287" s="1"/>
      <c r="AJ287" s="1"/>
      <c r="AW287" s="124"/>
      <c r="AX287" s="124"/>
    </row>
    <row r="288" spans="1:50" ht="12.75">
      <c r="A288">
        <v>4</v>
      </c>
      <c r="B288" s="7" t="s">
        <v>15</v>
      </c>
      <c r="C288" s="100" t="s">
        <v>65</v>
      </c>
      <c r="D288" s="10">
        <v>530</v>
      </c>
      <c r="E288" s="144"/>
      <c r="F288" s="24">
        <v>199.7</v>
      </c>
      <c r="G288" s="20"/>
      <c r="H288" s="10"/>
      <c r="I288" s="10">
        <f>ROUND(D288*F288,2)</f>
        <v>105841</v>
      </c>
      <c r="J288" s="10"/>
      <c r="K288" s="10"/>
      <c r="L288" s="10"/>
      <c r="M288" s="10"/>
      <c r="N288" s="10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23"/>
      <c r="AG288" s="124"/>
      <c r="AH288" s="1">
        <f t="shared" si="69"/>
        <v>105841</v>
      </c>
      <c r="AI288" s="1"/>
      <c r="AJ288" s="1"/>
      <c r="AW288" s="124"/>
      <c r="AX288" s="124"/>
    </row>
    <row r="289" spans="1:50" ht="12.75">
      <c r="A289">
        <v>5</v>
      </c>
      <c r="B289" s="7" t="s">
        <v>27</v>
      </c>
      <c r="C289" s="100" t="s">
        <v>65</v>
      </c>
      <c r="D289" s="10">
        <v>530</v>
      </c>
      <c r="E289" s="144"/>
      <c r="F289" s="24">
        <v>199.7</v>
      </c>
      <c r="G289" s="20"/>
      <c r="H289" s="10"/>
      <c r="I289" s="10">
        <f>ROUND(D289*F289,2)</f>
        <v>105841</v>
      </c>
      <c r="J289" s="10"/>
      <c r="K289" s="10"/>
      <c r="L289" s="10"/>
      <c r="M289" s="10"/>
      <c r="N289" s="10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23"/>
      <c r="AG289" s="124"/>
      <c r="AH289" s="1">
        <f t="shared" si="69"/>
        <v>105841</v>
      </c>
      <c r="AI289" s="1"/>
      <c r="AJ289" s="1"/>
      <c r="AW289" s="124"/>
      <c r="AX289" s="124"/>
    </row>
    <row r="290" spans="1:50" ht="12.75">
      <c r="A290">
        <v>6</v>
      </c>
      <c r="B290" s="7" t="s">
        <v>20</v>
      </c>
      <c r="C290" s="100" t="s">
        <v>65</v>
      </c>
      <c r="D290" s="10">
        <v>530</v>
      </c>
      <c r="E290" s="144"/>
      <c r="F290" s="24">
        <v>199.7</v>
      </c>
      <c r="G290" s="20"/>
      <c r="H290" s="10"/>
      <c r="I290" s="10"/>
      <c r="J290" s="10">
        <f>ROUND(D290*F290,2)</f>
        <v>105841</v>
      </c>
      <c r="K290" s="10"/>
      <c r="L290" s="10"/>
      <c r="M290" s="10"/>
      <c r="N290" s="10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23"/>
      <c r="AG290" s="124"/>
      <c r="AH290" s="1">
        <f t="shared" si="69"/>
        <v>105841</v>
      </c>
      <c r="AI290" s="1"/>
      <c r="AJ290" s="1"/>
      <c r="AW290" s="124"/>
      <c r="AX290" s="124"/>
    </row>
    <row r="291" spans="1:50" ht="12.75">
      <c r="A291">
        <v>7</v>
      </c>
      <c r="B291" s="7" t="s">
        <v>21</v>
      </c>
      <c r="C291" s="100" t="s">
        <v>65</v>
      </c>
      <c r="D291" s="10">
        <v>530</v>
      </c>
      <c r="E291" s="144"/>
      <c r="F291" s="24">
        <v>199.7</v>
      </c>
      <c r="G291" s="20"/>
      <c r="H291" s="10"/>
      <c r="I291" s="10"/>
      <c r="J291" s="10"/>
      <c r="K291" s="10">
        <f>ROUND(D291*F291,2)</f>
        <v>105841</v>
      </c>
      <c r="L291" s="10"/>
      <c r="M291" s="10"/>
      <c r="N291" s="10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23"/>
      <c r="AG291" s="124"/>
      <c r="AH291" s="1">
        <f t="shared" si="69"/>
        <v>105841</v>
      </c>
      <c r="AI291" s="1"/>
      <c r="AJ291" s="1"/>
      <c r="AW291" s="124"/>
      <c r="AX291" s="124"/>
    </row>
    <row r="292" spans="1:50" ht="12.75">
      <c r="A292">
        <v>8</v>
      </c>
      <c r="B292" s="7" t="s">
        <v>28</v>
      </c>
      <c r="C292" s="100" t="s">
        <v>65</v>
      </c>
      <c r="D292" s="10">
        <v>530</v>
      </c>
      <c r="E292" s="144"/>
      <c r="F292" s="24">
        <v>199.7</v>
      </c>
      <c r="G292" s="20"/>
      <c r="H292" s="10"/>
      <c r="I292" s="10"/>
      <c r="J292" s="10"/>
      <c r="K292" s="10"/>
      <c r="L292" s="10">
        <f>ROUND(D292*F292,2)</f>
        <v>105841</v>
      </c>
      <c r="M292" s="10"/>
      <c r="N292" s="10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23"/>
      <c r="AG292" s="124"/>
      <c r="AH292" s="1">
        <f t="shared" si="69"/>
        <v>105841</v>
      </c>
      <c r="AI292" s="1"/>
      <c r="AJ292" s="1"/>
      <c r="AW292" s="124"/>
      <c r="AX292" s="124"/>
    </row>
    <row r="293" spans="1:50" ht="12.75">
      <c r="A293">
        <v>9</v>
      </c>
      <c r="B293" s="7" t="s">
        <v>22</v>
      </c>
      <c r="C293" s="100" t="s">
        <v>65</v>
      </c>
      <c r="D293" s="10">
        <v>530</v>
      </c>
      <c r="E293" s="144"/>
      <c r="F293" s="24">
        <v>199.7</v>
      </c>
      <c r="G293" s="20"/>
      <c r="H293" s="10"/>
      <c r="I293" s="10"/>
      <c r="J293" s="10"/>
      <c r="K293" s="10"/>
      <c r="L293" s="10"/>
      <c r="M293" s="10">
        <f>ROUND(D293*F293,2)</f>
        <v>105841</v>
      </c>
      <c r="N293" s="10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23"/>
      <c r="AG293" s="124"/>
      <c r="AH293" s="1">
        <f t="shared" si="69"/>
        <v>105841</v>
      </c>
      <c r="AI293" s="1"/>
      <c r="AJ293" s="1"/>
      <c r="AW293" s="124"/>
      <c r="AX293" s="124"/>
    </row>
    <row r="294" spans="1:50" ht="12.75">
      <c r="A294">
        <v>10</v>
      </c>
      <c r="B294" s="87" t="s">
        <v>16</v>
      </c>
      <c r="C294" s="104" t="s">
        <v>65</v>
      </c>
      <c r="D294" s="119">
        <v>550</v>
      </c>
      <c r="E294" s="145"/>
      <c r="F294" s="25">
        <v>199.7</v>
      </c>
      <c r="G294" s="21"/>
      <c r="H294" s="12"/>
      <c r="I294" s="12"/>
      <c r="J294" s="14">
        <v>0</v>
      </c>
      <c r="K294" s="12">
        <f>ROUND(D294*F294,2)</f>
        <v>109835</v>
      </c>
      <c r="L294" s="12"/>
      <c r="M294" s="12"/>
      <c r="N294" s="10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23"/>
      <c r="AG294" s="124"/>
      <c r="AH294" s="1">
        <f t="shared" si="69"/>
        <v>109835</v>
      </c>
      <c r="AI294" s="1"/>
      <c r="AJ294" s="1"/>
      <c r="AW294" s="124"/>
      <c r="AX294" s="124"/>
    </row>
    <row r="295" spans="1:50" ht="12.75">
      <c r="A295">
        <v>11</v>
      </c>
      <c r="B295" s="7" t="s">
        <v>23</v>
      </c>
      <c r="C295" s="100" t="s">
        <v>65</v>
      </c>
      <c r="D295" s="10">
        <v>530</v>
      </c>
      <c r="E295" s="144"/>
      <c r="F295" s="24">
        <v>199.7</v>
      </c>
      <c r="G295" s="20"/>
      <c r="H295" s="10"/>
      <c r="I295" s="10"/>
      <c r="J295" s="10"/>
      <c r="K295" s="10"/>
      <c r="L295" s="10"/>
      <c r="M295" s="10"/>
      <c r="N295" s="10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23"/>
      <c r="AG295" s="124"/>
      <c r="AH295" s="1">
        <f t="shared" si="69"/>
        <v>0</v>
      </c>
      <c r="AI295" s="1"/>
      <c r="AJ295" s="1"/>
      <c r="AW295" s="124"/>
      <c r="AX295" s="124"/>
    </row>
    <row r="296" spans="1:50" ht="12.75">
      <c r="A296">
        <v>12</v>
      </c>
      <c r="B296" s="87" t="s">
        <v>17</v>
      </c>
      <c r="C296" s="104" t="s">
        <v>65</v>
      </c>
      <c r="D296" s="119">
        <v>550</v>
      </c>
      <c r="E296" s="145"/>
      <c r="F296" s="25">
        <v>199.7</v>
      </c>
      <c r="G296" s="21"/>
      <c r="H296" s="12"/>
      <c r="I296" s="12"/>
      <c r="J296" s="12"/>
      <c r="K296" s="12"/>
      <c r="L296" s="12">
        <f>ROUND(D296*F296,2)</f>
        <v>109835</v>
      </c>
      <c r="M296" s="12"/>
      <c r="N296" s="10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23"/>
      <c r="AG296" s="124"/>
      <c r="AH296" s="1">
        <f t="shared" si="69"/>
        <v>109835</v>
      </c>
      <c r="AI296" s="1"/>
      <c r="AJ296" s="1"/>
      <c r="AW296" s="124"/>
      <c r="AX296" s="124"/>
    </row>
    <row r="297" spans="1:50" ht="12.75">
      <c r="A297">
        <v>13</v>
      </c>
      <c r="B297" s="7" t="s">
        <v>24</v>
      </c>
      <c r="C297" s="100" t="s">
        <v>65</v>
      </c>
      <c r="D297" s="10">
        <v>530</v>
      </c>
      <c r="E297" s="144"/>
      <c r="F297" s="24">
        <v>199.7</v>
      </c>
      <c r="G297" s="20"/>
      <c r="H297" s="10"/>
      <c r="I297" s="10"/>
      <c r="J297" s="10"/>
      <c r="K297" s="10"/>
      <c r="L297" s="10"/>
      <c r="M297" s="10"/>
      <c r="N297" s="10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23"/>
      <c r="AG297" s="124"/>
      <c r="AH297" s="1">
        <f t="shared" si="69"/>
        <v>0</v>
      </c>
      <c r="AI297" s="1"/>
      <c r="AJ297" s="1"/>
      <c r="AW297" s="124"/>
      <c r="AX297" s="124"/>
    </row>
    <row r="298" spans="1:50" ht="12.75">
      <c r="A298">
        <v>14</v>
      </c>
      <c r="B298" s="87" t="s">
        <v>19</v>
      </c>
      <c r="C298" s="104" t="s">
        <v>65</v>
      </c>
      <c r="D298" s="119">
        <v>550</v>
      </c>
      <c r="E298" s="145"/>
      <c r="F298" s="25">
        <v>199.7</v>
      </c>
      <c r="G298" s="21"/>
      <c r="H298" s="12"/>
      <c r="I298" s="12"/>
      <c r="J298" s="12"/>
      <c r="K298" s="12"/>
      <c r="L298" s="12"/>
      <c r="M298" s="12">
        <f>ROUND(D298*F298,2)</f>
        <v>109835</v>
      </c>
      <c r="N298" s="10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23"/>
      <c r="AG298" s="124"/>
      <c r="AH298" s="1">
        <f t="shared" si="69"/>
        <v>109835</v>
      </c>
      <c r="AI298" s="1"/>
      <c r="AJ298" s="1"/>
      <c r="AW298" s="124"/>
      <c r="AX298" s="124"/>
    </row>
    <row r="299" spans="2:50" ht="12.75">
      <c r="B299" s="7"/>
      <c r="C299" s="100"/>
      <c r="D299" s="10"/>
      <c r="E299" s="144"/>
      <c r="F299" s="24"/>
      <c r="G299" s="20"/>
      <c r="H299" s="10"/>
      <c r="I299" s="10"/>
      <c r="J299" s="10"/>
      <c r="K299" s="10"/>
      <c r="L299" s="10"/>
      <c r="M299" s="10"/>
      <c r="N299" s="10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23"/>
      <c r="AG299" s="124"/>
      <c r="AH299" s="1"/>
      <c r="AI299" s="1"/>
      <c r="AJ299" s="1"/>
      <c r="AW299" s="124"/>
      <c r="AX299" s="124"/>
    </row>
    <row r="300" spans="1:50" ht="12.75">
      <c r="A300">
        <v>1</v>
      </c>
      <c r="B300" s="7" t="s">
        <v>26</v>
      </c>
      <c r="C300" s="100" t="s">
        <v>58</v>
      </c>
      <c r="D300" s="28">
        <v>2000</v>
      </c>
      <c r="E300" s="143"/>
      <c r="F300" s="24">
        <v>10.5</v>
      </c>
      <c r="G300" s="20"/>
      <c r="H300" s="28"/>
      <c r="I300" s="28"/>
      <c r="J300" s="28"/>
      <c r="K300" s="28">
        <f>ROUND(D300*F300,2)</f>
        <v>21000</v>
      </c>
      <c r="L300" s="28"/>
      <c r="M300" s="28"/>
      <c r="N300" s="28"/>
      <c r="O300" s="2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23"/>
      <c r="AG300" s="124"/>
      <c r="AH300" s="1">
        <f t="shared" si="69"/>
        <v>21000</v>
      </c>
      <c r="AI300" s="1"/>
      <c r="AJ300" s="1"/>
      <c r="AW300" s="124"/>
      <c r="AX300" s="124"/>
    </row>
    <row r="301" spans="1:50" ht="12.75">
      <c r="A301">
        <v>2</v>
      </c>
      <c r="B301" s="7" t="s">
        <v>13</v>
      </c>
      <c r="C301" s="100" t="s">
        <v>58</v>
      </c>
      <c r="D301" s="10">
        <v>530</v>
      </c>
      <c r="E301" s="144"/>
      <c r="F301" s="24">
        <v>10.5</v>
      </c>
      <c r="G301" s="20"/>
      <c r="H301" s="28"/>
      <c r="I301" s="28"/>
      <c r="J301" s="8"/>
      <c r="K301" s="28">
        <f>ROUND(D301*F301,2)</f>
        <v>5565</v>
      </c>
      <c r="L301" s="8"/>
      <c r="M301" s="10"/>
      <c r="N301" s="10"/>
      <c r="O301" s="10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23"/>
      <c r="AG301" s="124"/>
      <c r="AH301" s="1">
        <f t="shared" si="69"/>
        <v>5565</v>
      </c>
      <c r="AI301" s="1"/>
      <c r="AJ301" s="1"/>
      <c r="AW301" s="124"/>
      <c r="AX301" s="124"/>
    </row>
    <row r="302" spans="1:50" ht="12.75">
      <c r="A302">
        <v>3</v>
      </c>
      <c r="B302" s="7" t="s">
        <v>14</v>
      </c>
      <c r="C302" s="100" t="s">
        <v>58</v>
      </c>
      <c r="D302" s="10">
        <v>530</v>
      </c>
      <c r="E302" s="144"/>
      <c r="F302" s="24">
        <v>10.5</v>
      </c>
      <c r="G302" s="20"/>
      <c r="H302" s="10"/>
      <c r="I302" s="10"/>
      <c r="J302" s="10"/>
      <c r="K302" s="10"/>
      <c r="L302" s="10">
        <f>ROUND(D302*F302,2)</f>
        <v>5565</v>
      </c>
      <c r="M302" s="10"/>
      <c r="N302" s="10"/>
      <c r="O302" s="10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23"/>
      <c r="AG302" s="124"/>
      <c r="AH302" s="1">
        <f t="shared" si="69"/>
        <v>5565</v>
      </c>
      <c r="AI302" s="1"/>
      <c r="AJ302" s="1"/>
      <c r="AW302" s="124"/>
      <c r="AX302" s="124"/>
    </row>
    <row r="303" spans="1:50" ht="12.75">
      <c r="A303">
        <v>4</v>
      </c>
      <c r="B303" s="7" t="s">
        <v>15</v>
      </c>
      <c r="C303" s="100" t="s">
        <v>58</v>
      </c>
      <c r="D303" s="10">
        <v>530</v>
      </c>
      <c r="E303" s="144"/>
      <c r="F303" s="24">
        <v>10.5</v>
      </c>
      <c r="G303" s="20"/>
      <c r="H303" s="10"/>
      <c r="I303" s="10"/>
      <c r="J303" s="10"/>
      <c r="K303" s="10"/>
      <c r="L303" s="10">
        <f>ROUND(D303*F303,2)</f>
        <v>5565</v>
      </c>
      <c r="M303" s="10"/>
      <c r="N303" s="10"/>
      <c r="O303" s="10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23"/>
      <c r="AG303" s="124"/>
      <c r="AH303" s="1">
        <f t="shared" si="69"/>
        <v>5565</v>
      </c>
      <c r="AI303" s="1"/>
      <c r="AJ303" s="1"/>
      <c r="AW303" s="124"/>
      <c r="AX303" s="124"/>
    </row>
    <row r="304" spans="1:50" ht="12.75">
      <c r="A304">
        <v>5</v>
      </c>
      <c r="B304" s="7" t="s">
        <v>27</v>
      </c>
      <c r="C304" s="100" t="s">
        <v>58</v>
      </c>
      <c r="D304" s="10">
        <v>530</v>
      </c>
      <c r="E304" s="144"/>
      <c r="F304" s="24">
        <v>10.5</v>
      </c>
      <c r="G304" s="20"/>
      <c r="H304" s="10"/>
      <c r="I304" s="10"/>
      <c r="J304" s="10"/>
      <c r="K304" s="10"/>
      <c r="L304" s="10">
        <f>ROUND(D304*F304,2)</f>
        <v>5565</v>
      </c>
      <c r="M304" s="10"/>
      <c r="N304" s="10"/>
      <c r="O304" s="10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23"/>
      <c r="AG304" s="124"/>
      <c r="AH304" s="1">
        <f t="shared" si="69"/>
        <v>5565</v>
      </c>
      <c r="AI304" s="1"/>
      <c r="AJ304" s="1"/>
      <c r="AW304" s="124"/>
      <c r="AX304" s="124"/>
    </row>
    <row r="305" spans="1:50" ht="12.75">
      <c r="A305">
        <v>6</v>
      </c>
      <c r="B305" s="7" t="s">
        <v>20</v>
      </c>
      <c r="C305" s="100" t="s">
        <v>58</v>
      </c>
      <c r="D305" s="10">
        <v>530</v>
      </c>
      <c r="E305" s="144"/>
      <c r="F305" s="24">
        <v>10.5</v>
      </c>
      <c r="G305" s="20"/>
      <c r="H305" s="10"/>
      <c r="I305" s="10"/>
      <c r="J305" s="10"/>
      <c r="K305" s="10"/>
      <c r="L305" s="10">
        <f>ROUND(D305*F305,2)</f>
        <v>5565</v>
      </c>
      <c r="M305" s="8"/>
      <c r="N305" s="10"/>
      <c r="O305" s="10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23"/>
      <c r="AG305" s="124"/>
      <c r="AH305" s="1">
        <f t="shared" si="69"/>
        <v>5565</v>
      </c>
      <c r="AI305" s="1"/>
      <c r="AJ305" s="1"/>
      <c r="AW305" s="124"/>
      <c r="AX305" s="124"/>
    </row>
    <row r="306" spans="1:50" ht="12.75">
      <c r="A306">
        <v>7</v>
      </c>
      <c r="B306" s="7" t="s">
        <v>21</v>
      </c>
      <c r="C306" s="100" t="s">
        <v>58</v>
      </c>
      <c r="D306" s="10">
        <v>530</v>
      </c>
      <c r="E306" s="144"/>
      <c r="F306" s="24">
        <v>10.5</v>
      </c>
      <c r="G306" s="20"/>
      <c r="H306" s="10"/>
      <c r="I306" s="10"/>
      <c r="J306" s="10"/>
      <c r="K306" s="10"/>
      <c r="L306" s="10"/>
      <c r="M306" s="10">
        <f>ROUND(D306*F306,2)</f>
        <v>5565</v>
      </c>
      <c r="N306" s="10"/>
      <c r="O306" s="10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23"/>
      <c r="AG306" s="124"/>
      <c r="AH306" s="1">
        <f t="shared" si="69"/>
        <v>5565</v>
      </c>
      <c r="AI306" s="1"/>
      <c r="AJ306" s="1"/>
      <c r="AW306" s="124"/>
      <c r="AX306" s="124"/>
    </row>
    <row r="307" spans="1:50" ht="12.75">
      <c r="A307">
        <v>8</v>
      </c>
      <c r="B307" s="7" t="s">
        <v>28</v>
      </c>
      <c r="C307" s="100" t="s">
        <v>58</v>
      </c>
      <c r="D307" s="10">
        <v>530</v>
      </c>
      <c r="E307" s="144"/>
      <c r="F307" s="24">
        <v>10.5</v>
      </c>
      <c r="G307" s="20"/>
      <c r="H307" s="10"/>
      <c r="I307" s="10"/>
      <c r="J307" s="10"/>
      <c r="K307" s="10"/>
      <c r="L307" s="10"/>
      <c r="M307" s="10">
        <f>ROUND(D307*F307,2)</f>
        <v>5565</v>
      </c>
      <c r="N307" s="10"/>
      <c r="O307" s="10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23"/>
      <c r="AG307" s="124"/>
      <c r="AH307" s="1">
        <f t="shared" si="69"/>
        <v>5565</v>
      </c>
      <c r="AI307" s="1"/>
      <c r="AJ307" s="1"/>
      <c r="AW307" s="124"/>
      <c r="AX307" s="124"/>
    </row>
    <row r="308" spans="1:50" ht="12.75">
      <c r="A308">
        <v>9</v>
      </c>
      <c r="B308" s="7" t="s">
        <v>22</v>
      </c>
      <c r="C308" s="100" t="s">
        <v>58</v>
      </c>
      <c r="D308" s="10">
        <v>530</v>
      </c>
      <c r="E308" s="144"/>
      <c r="F308" s="24">
        <v>10.5</v>
      </c>
      <c r="G308" s="20"/>
      <c r="H308" s="10"/>
      <c r="I308" s="10"/>
      <c r="J308" s="10"/>
      <c r="K308" s="10"/>
      <c r="L308" s="10"/>
      <c r="M308" s="10">
        <f>ROUND(D308*F308,2)</f>
        <v>5565</v>
      </c>
      <c r="N308" s="10"/>
      <c r="O308" s="10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23"/>
      <c r="AG308" s="124"/>
      <c r="AH308" s="1">
        <f t="shared" si="69"/>
        <v>5565</v>
      </c>
      <c r="AI308" s="1"/>
      <c r="AJ308" s="1"/>
      <c r="AW308" s="124"/>
      <c r="AX308" s="124"/>
    </row>
    <row r="309" spans="1:50" ht="12.75">
      <c r="A309">
        <v>10</v>
      </c>
      <c r="B309" s="87" t="s">
        <v>16</v>
      </c>
      <c r="C309" s="104" t="s">
        <v>58</v>
      </c>
      <c r="D309" s="119">
        <v>550</v>
      </c>
      <c r="E309" s="145"/>
      <c r="F309" s="25">
        <v>10.5</v>
      </c>
      <c r="G309" s="21"/>
      <c r="H309" s="12"/>
      <c r="I309" s="12"/>
      <c r="J309" s="12"/>
      <c r="K309" s="12"/>
      <c r="L309" s="12"/>
      <c r="M309" s="12">
        <f>ROUND(D309*F309,2)</f>
        <v>5775</v>
      </c>
      <c r="N309" s="11"/>
      <c r="O309" s="12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23"/>
      <c r="AG309" s="124"/>
      <c r="AH309" s="1">
        <f t="shared" si="69"/>
        <v>5775</v>
      </c>
      <c r="AI309" s="1"/>
      <c r="AJ309" s="1"/>
      <c r="AW309" s="124"/>
      <c r="AX309" s="124"/>
    </row>
    <row r="310" spans="1:50" ht="12.75">
      <c r="A310">
        <v>11</v>
      </c>
      <c r="B310" s="7" t="s">
        <v>23</v>
      </c>
      <c r="C310" s="100" t="s">
        <v>58</v>
      </c>
      <c r="D310" s="10">
        <v>530</v>
      </c>
      <c r="E310" s="144"/>
      <c r="F310" s="24">
        <v>10.5</v>
      </c>
      <c r="G310" s="20"/>
      <c r="H310" s="10"/>
      <c r="I310" s="10"/>
      <c r="J310" s="10"/>
      <c r="K310" s="10"/>
      <c r="L310" s="10"/>
      <c r="M310" s="10"/>
      <c r="N310" s="10">
        <f>ROUND(D310*F310,2)</f>
        <v>5565</v>
      </c>
      <c r="O310" s="10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23"/>
      <c r="AG310" s="124"/>
      <c r="AH310" s="1">
        <f t="shared" si="69"/>
        <v>5565</v>
      </c>
      <c r="AI310" s="1"/>
      <c r="AJ310" s="1"/>
      <c r="AW310" s="124"/>
      <c r="AX310" s="124"/>
    </row>
    <row r="311" spans="1:50" ht="12.75">
      <c r="A311">
        <v>12</v>
      </c>
      <c r="B311" s="87" t="s">
        <v>17</v>
      </c>
      <c r="C311" s="104" t="s">
        <v>58</v>
      </c>
      <c r="D311" s="119">
        <v>550</v>
      </c>
      <c r="E311" s="145"/>
      <c r="F311" s="25">
        <v>10.5</v>
      </c>
      <c r="G311" s="21"/>
      <c r="H311" s="12"/>
      <c r="I311" s="12"/>
      <c r="J311" s="12"/>
      <c r="K311" s="12"/>
      <c r="L311" s="12"/>
      <c r="M311" s="12"/>
      <c r="N311" s="12">
        <f>ROUND(D311*F311,2)</f>
        <v>5775</v>
      </c>
      <c r="O311" s="12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23"/>
      <c r="AG311" s="124"/>
      <c r="AH311" s="1">
        <f t="shared" si="69"/>
        <v>5775</v>
      </c>
      <c r="AI311" s="1"/>
      <c r="AJ311" s="1"/>
      <c r="AW311" s="124"/>
      <c r="AX311" s="124"/>
    </row>
    <row r="312" spans="1:50" ht="12.75">
      <c r="A312">
        <v>13</v>
      </c>
      <c r="B312" s="7" t="s">
        <v>24</v>
      </c>
      <c r="C312" s="100" t="s">
        <v>58</v>
      </c>
      <c r="D312" s="10">
        <v>530</v>
      </c>
      <c r="E312" s="144"/>
      <c r="F312" s="24">
        <v>10.5</v>
      </c>
      <c r="G312" s="20"/>
      <c r="H312" s="10"/>
      <c r="I312" s="10"/>
      <c r="J312" s="10"/>
      <c r="K312" s="10"/>
      <c r="L312" s="10"/>
      <c r="M312" s="10"/>
      <c r="N312" s="10"/>
      <c r="O312" s="10">
        <f>ROUND(D312*F312,2)</f>
        <v>5565</v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23"/>
      <c r="AG312" s="124"/>
      <c r="AH312" s="1">
        <f t="shared" si="69"/>
        <v>5565</v>
      </c>
      <c r="AI312" s="1"/>
      <c r="AJ312" s="1"/>
      <c r="AW312" s="124"/>
      <c r="AX312" s="124"/>
    </row>
    <row r="313" spans="1:50" ht="12.75">
      <c r="A313">
        <v>14</v>
      </c>
      <c r="B313" s="87" t="s">
        <v>19</v>
      </c>
      <c r="C313" s="104" t="s">
        <v>58</v>
      </c>
      <c r="D313" s="119">
        <v>550</v>
      </c>
      <c r="E313" s="145"/>
      <c r="F313" s="25">
        <v>10.5</v>
      </c>
      <c r="G313" s="21"/>
      <c r="H313" s="12"/>
      <c r="I313" s="12"/>
      <c r="J313" s="12"/>
      <c r="K313" s="12"/>
      <c r="L313" s="12"/>
      <c r="M313" s="12"/>
      <c r="N313" s="12"/>
      <c r="O313" s="12">
        <f>ROUND(D313*F313,2)</f>
        <v>5775</v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23"/>
      <c r="AG313" s="124"/>
      <c r="AH313" s="1">
        <f t="shared" si="69"/>
        <v>5775</v>
      </c>
      <c r="AI313" s="1"/>
      <c r="AJ313" s="1"/>
      <c r="AW313" s="124"/>
      <c r="AX313" s="124"/>
    </row>
    <row r="314" spans="2:50" ht="12.75">
      <c r="B314" s="7"/>
      <c r="C314" s="100"/>
      <c r="D314" s="10"/>
      <c r="E314" s="144"/>
      <c r="F314" s="24"/>
      <c r="G314" s="20"/>
      <c r="H314" s="10"/>
      <c r="I314" s="10"/>
      <c r="J314" s="10"/>
      <c r="K314" s="10"/>
      <c r="L314" s="10"/>
      <c r="M314" s="10"/>
      <c r="N314" s="10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23"/>
      <c r="AG314" s="124"/>
      <c r="AH314" s="1"/>
      <c r="AI314" s="1"/>
      <c r="AJ314" s="1"/>
      <c r="AW314" s="124"/>
      <c r="AX314" s="124"/>
    </row>
    <row r="315" spans="2:50" ht="12.75">
      <c r="B315" s="7"/>
      <c r="C315" s="100"/>
      <c r="D315" s="10"/>
      <c r="E315" s="144"/>
      <c r="F315" s="24"/>
      <c r="G315" s="20"/>
      <c r="H315" s="10"/>
      <c r="I315" s="10"/>
      <c r="J315" s="10"/>
      <c r="K315" s="10"/>
      <c r="L315" s="10"/>
      <c r="M315" s="10"/>
      <c r="N315" s="10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23"/>
      <c r="AG315" s="124"/>
      <c r="AH315" s="1"/>
      <c r="AI315" s="1"/>
      <c r="AJ315" s="1"/>
      <c r="AW315" s="124"/>
      <c r="AX315" s="124"/>
    </row>
    <row r="316" spans="2:50" ht="12.75">
      <c r="B316" s="7"/>
      <c r="C316" s="101"/>
      <c r="D316" s="10"/>
      <c r="E316" s="144"/>
      <c r="F316" s="23"/>
      <c r="G316" s="20"/>
      <c r="H316" s="10"/>
      <c r="I316" s="10"/>
      <c r="J316" s="10"/>
      <c r="K316" s="10"/>
      <c r="L316" s="10"/>
      <c r="M316" s="10"/>
      <c r="N316" s="10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23"/>
      <c r="AG316" s="124"/>
      <c r="AH316" s="1"/>
      <c r="AI316" s="1"/>
      <c r="AJ316" s="1"/>
      <c r="AW316" s="124"/>
      <c r="AX316" s="124"/>
    </row>
    <row r="317" spans="2:50" ht="13.5" thickBot="1">
      <c r="B317" s="15" t="s">
        <v>48</v>
      </c>
      <c r="C317" s="102"/>
      <c r="D317" s="16"/>
      <c r="E317" s="146"/>
      <c r="F317" s="73">
        <f>F270+F285+F300</f>
        <v>234.89999999999998</v>
      </c>
      <c r="G317" s="77">
        <f aca="true" t="shared" si="71" ref="G317:AC317">SUM(G270:G316)</f>
        <v>75582</v>
      </c>
      <c r="H317" s="72">
        <f t="shared" si="71"/>
        <v>637264</v>
      </c>
      <c r="I317" s="72">
        <f t="shared" si="71"/>
        <v>224773</v>
      </c>
      <c r="J317" s="72">
        <f t="shared" si="71"/>
        <v>105841</v>
      </c>
      <c r="K317" s="72">
        <f t="shared" si="71"/>
        <v>268917</v>
      </c>
      <c r="L317" s="72">
        <f t="shared" si="71"/>
        <v>264612</v>
      </c>
      <c r="M317" s="72">
        <f t="shared" si="71"/>
        <v>238146</v>
      </c>
      <c r="N317" s="72">
        <f t="shared" si="71"/>
        <v>11340</v>
      </c>
      <c r="O317" s="72">
        <f t="shared" si="71"/>
        <v>11340</v>
      </c>
      <c r="P317" s="72">
        <f t="shared" si="71"/>
        <v>0</v>
      </c>
      <c r="Q317" s="72">
        <f t="shared" si="71"/>
        <v>0</v>
      </c>
      <c r="R317" s="72">
        <f t="shared" si="71"/>
        <v>0</v>
      </c>
      <c r="S317" s="72">
        <f t="shared" si="71"/>
        <v>0</v>
      </c>
      <c r="T317" s="72">
        <f t="shared" si="71"/>
        <v>0</v>
      </c>
      <c r="U317" s="72">
        <f t="shared" si="71"/>
        <v>0</v>
      </c>
      <c r="V317" s="72">
        <f t="shared" si="71"/>
        <v>0</v>
      </c>
      <c r="W317" s="72">
        <f t="shared" si="71"/>
        <v>0</v>
      </c>
      <c r="X317" s="72">
        <f t="shared" si="71"/>
        <v>0</v>
      </c>
      <c r="Y317" s="72">
        <f t="shared" si="71"/>
        <v>0</v>
      </c>
      <c r="Z317" s="72">
        <f t="shared" si="71"/>
        <v>0</v>
      </c>
      <c r="AA317" s="72">
        <f t="shared" si="71"/>
        <v>0</v>
      </c>
      <c r="AB317" s="72">
        <f t="shared" si="71"/>
        <v>0</v>
      </c>
      <c r="AC317" s="72">
        <f t="shared" si="71"/>
        <v>0</v>
      </c>
      <c r="AG317" s="124"/>
      <c r="AH317" s="1"/>
      <c r="AI317" s="1">
        <f>SUM(AH270:AH313)</f>
        <v>1837815</v>
      </c>
      <c r="AJ317" s="1"/>
      <c r="AW317" s="124"/>
      <c r="AX317" s="124"/>
    </row>
    <row r="318" spans="33:50" ht="14.25" thickBot="1" thickTop="1">
      <c r="AG318" s="124"/>
      <c r="AH318" s="1"/>
      <c r="AI318" s="1"/>
      <c r="AJ318" s="1"/>
      <c r="AW318" s="124"/>
      <c r="AX318" s="124"/>
    </row>
    <row r="319" spans="1:50" ht="13.5" thickTop="1">
      <c r="A319">
        <v>20</v>
      </c>
      <c r="B319" s="2" t="s">
        <v>44</v>
      </c>
      <c r="C319" s="100" t="s">
        <v>60</v>
      </c>
      <c r="D319" s="10">
        <v>87.46</v>
      </c>
      <c r="E319" s="62"/>
      <c r="F319" s="40">
        <v>24.7</v>
      </c>
      <c r="G319" s="114">
        <v>0</v>
      </c>
      <c r="H319" s="115">
        <v>0</v>
      </c>
      <c r="I319" s="115">
        <v>0</v>
      </c>
      <c r="J319" s="115">
        <v>0</v>
      </c>
      <c r="K319" s="48">
        <f aca="true" t="shared" si="72" ref="K319:K324">ROUND(D319*F319,2)</f>
        <v>2160.26</v>
      </c>
      <c r="L319" s="48">
        <f>ROUND(D319*F319,2)</f>
        <v>2160.26</v>
      </c>
      <c r="M319" s="48">
        <f>ROUND(D319*F319,2)</f>
        <v>2160.26</v>
      </c>
      <c r="N319" s="48">
        <f>ROUND(D319*F319,2)</f>
        <v>2160.26</v>
      </c>
      <c r="O319" s="48">
        <f>ROUND(D319*F319,2)</f>
        <v>2160.26</v>
      </c>
      <c r="P319" s="48">
        <f>ROUND(D319*F319,2)</f>
        <v>2160.26</v>
      </c>
      <c r="Q319" s="48">
        <f>ROUND(D319*F319,2)</f>
        <v>2160.26</v>
      </c>
      <c r="R319" s="48">
        <f>ROUND(D319*F319,2)</f>
        <v>2160.26</v>
      </c>
      <c r="S319" s="117">
        <f>ROUND(D319*F319,2)</f>
        <v>2160.26</v>
      </c>
      <c r="T319" s="117">
        <f>ROUND(D319*F319,2)</f>
        <v>2160.26</v>
      </c>
      <c r="U319" s="117">
        <f>ROUND(D319*F319,2)</f>
        <v>2160.26</v>
      </c>
      <c r="V319" s="117">
        <f>ROUND(D319*F319,2)</f>
        <v>2160.26</v>
      </c>
      <c r="W319" s="48"/>
      <c r="X319" s="48"/>
      <c r="Y319" s="48"/>
      <c r="Z319" s="48"/>
      <c r="AA319" s="48"/>
      <c r="AB319" s="48"/>
      <c r="AC319" s="40"/>
      <c r="AG319" s="124"/>
      <c r="AH319" s="1">
        <f aca="true" t="shared" si="73" ref="AH319:AH338">SUM(G319:AF319)</f>
        <v>25923.12000000001</v>
      </c>
      <c r="AI319" s="1"/>
      <c r="AJ319" s="1"/>
      <c r="AL319">
        <v>20</v>
      </c>
      <c r="AM319" s="1">
        <f aca="true" t="shared" si="74" ref="AM319:AM324">AH319+AH326+AH333</f>
        <v>246532.20000000004</v>
      </c>
      <c r="AW319" s="124"/>
      <c r="AX319" s="124"/>
    </row>
    <row r="320" spans="1:50" ht="12.75">
      <c r="A320">
        <v>21</v>
      </c>
      <c r="B320" s="7" t="s">
        <v>45</v>
      </c>
      <c r="C320" s="100" t="s">
        <v>60</v>
      </c>
      <c r="D320" s="10">
        <v>26.88</v>
      </c>
      <c r="E320" s="144"/>
      <c r="F320" s="24">
        <v>24.7</v>
      </c>
      <c r="G320" s="20">
        <f>ROUND(D320*F320,2)</f>
        <v>663.94</v>
      </c>
      <c r="H320" s="10">
        <f>ROUND(D320*F320,2)</f>
        <v>663.94</v>
      </c>
      <c r="I320" s="10">
        <f>ROUND(D320*F320,2)</f>
        <v>663.94</v>
      </c>
      <c r="J320" s="10">
        <f>ROUND(D320*F320,2)</f>
        <v>663.94</v>
      </c>
      <c r="K320" s="10">
        <f t="shared" si="72"/>
        <v>663.94</v>
      </c>
      <c r="L320" s="10">
        <f>ROUND(D320*F320,2)</f>
        <v>663.94</v>
      </c>
      <c r="M320" s="10">
        <f>ROUND(D320*F320,2)</f>
        <v>663.94</v>
      </c>
      <c r="N320" s="10">
        <f>ROUND(D320*F320,2)</f>
        <v>663.94</v>
      </c>
      <c r="O320" s="10">
        <f>ROUND(D320*F320,2)</f>
        <v>663.94</v>
      </c>
      <c r="P320" s="10">
        <f>ROUND(D320*F320,2)</f>
        <v>663.94</v>
      </c>
      <c r="Q320" s="10">
        <f>ROUND(D320*F320,2)</f>
        <v>663.94</v>
      </c>
      <c r="R320" s="10">
        <f>ROUND(D320*F320,2)</f>
        <v>663.94</v>
      </c>
      <c r="S320" s="10">
        <f>ROUND(D320*F320,2)</f>
        <v>663.94</v>
      </c>
      <c r="T320" s="10">
        <f>ROUND(D320*F320,2)</f>
        <v>663.94</v>
      </c>
      <c r="U320" s="10">
        <f>ROUND(D320*F320,2)</f>
        <v>663.94</v>
      </c>
      <c r="V320" s="10">
        <f>ROUND(D320*F320,2)</f>
        <v>663.94</v>
      </c>
      <c r="W320" s="10">
        <f>ROUND(D320*F320,2)</f>
        <v>663.94</v>
      </c>
      <c r="X320" s="10">
        <f>ROUND(D320*F320,2)</f>
        <v>663.94</v>
      </c>
      <c r="Y320" s="10">
        <f>ROUND(D320*F320,2)</f>
        <v>663.94</v>
      </c>
      <c r="Z320" s="10">
        <f>ROUND(D320*F320,2)</f>
        <v>663.94</v>
      </c>
      <c r="AA320" s="10">
        <f>ROUND(D320*F320,2)</f>
        <v>663.94</v>
      </c>
      <c r="AB320" s="10">
        <f>ROUND(D320*F320,2)</f>
        <v>663.94</v>
      </c>
      <c r="AC320" s="24"/>
      <c r="AG320" s="124"/>
      <c r="AH320" s="1">
        <f t="shared" si="73"/>
        <v>14606.680000000008</v>
      </c>
      <c r="AI320" s="1"/>
      <c r="AJ320" s="1"/>
      <c r="AL320">
        <v>21</v>
      </c>
      <c r="AM320" s="1">
        <f t="shared" si="74"/>
        <v>138910.64000000004</v>
      </c>
      <c r="AW320" s="124"/>
      <c r="AX320" s="124"/>
    </row>
    <row r="321" spans="1:50" ht="12.75">
      <c r="A321">
        <v>22</v>
      </c>
      <c r="B321" s="7" t="s">
        <v>46</v>
      </c>
      <c r="C321" s="100" t="s">
        <v>60</v>
      </c>
      <c r="D321" s="10">
        <v>16.08</v>
      </c>
      <c r="E321" s="144"/>
      <c r="F321" s="24">
        <v>24.7</v>
      </c>
      <c r="G321" s="20">
        <f>ROUND(D321*F321,2)</f>
        <v>397.18</v>
      </c>
      <c r="H321" s="10">
        <f>ROUND(D321*F321,2)</f>
        <v>397.18</v>
      </c>
      <c r="I321" s="10">
        <f>ROUND(D321*F321,2)</f>
        <v>397.18</v>
      </c>
      <c r="J321" s="10">
        <f>ROUND(D321*F321,2)</f>
        <v>397.18</v>
      </c>
      <c r="K321" s="10">
        <f t="shared" si="72"/>
        <v>397.18</v>
      </c>
      <c r="L321" s="10">
        <f>ROUND(D321*F321,2)</f>
        <v>397.18</v>
      </c>
      <c r="M321" s="10">
        <f>ROUND(D321*F321,2)</f>
        <v>397.18</v>
      </c>
      <c r="N321" s="10">
        <f>ROUND(D321*F321,2)</f>
        <v>397.18</v>
      </c>
      <c r="O321" s="10">
        <f>ROUND(D321*F321,2)</f>
        <v>397.18</v>
      </c>
      <c r="P321" s="10">
        <f>ROUND(D321*F321,2)</f>
        <v>397.18</v>
      </c>
      <c r="Q321" s="10">
        <f>ROUND(D321*F321,2)</f>
        <v>397.18</v>
      </c>
      <c r="R321" s="10">
        <f>ROUND(D321*F321,2)</f>
        <v>397.18</v>
      </c>
      <c r="S321" s="10">
        <f>ROUND(D321*F321,2)</f>
        <v>397.18</v>
      </c>
      <c r="T321" s="10">
        <f>ROUND(D321*F321,2)</f>
        <v>397.18</v>
      </c>
      <c r="U321" s="10">
        <f>ROUND(D321*F321,2)</f>
        <v>397.18</v>
      </c>
      <c r="V321" s="10">
        <f>ROUND(D321*F321,2)</f>
        <v>397.18</v>
      </c>
      <c r="W321" s="10">
        <f>ROUND(D321*F321,2)</f>
        <v>397.18</v>
      </c>
      <c r="X321" s="10">
        <f>ROUND(D321*F321,2)</f>
        <v>397.18</v>
      </c>
      <c r="Y321" s="10">
        <f>ROUND(D321*F321,2)</f>
        <v>397.18</v>
      </c>
      <c r="Z321" s="10">
        <f>ROUND(D321*F321,2)</f>
        <v>397.18</v>
      </c>
      <c r="AA321" s="10">
        <f>ROUND(D321*F321,2)</f>
        <v>397.18</v>
      </c>
      <c r="AB321" s="10">
        <f>ROUND(D321*F321,2)</f>
        <v>397.18</v>
      </c>
      <c r="AC321" s="24"/>
      <c r="AG321" s="124"/>
      <c r="AH321" s="1">
        <f t="shared" si="73"/>
        <v>8737.960000000003</v>
      </c>
      <c r="AI321" s="1"/>
      <c r="AJ321" s="1"/>
      <c r="AL321">
        <v>22</v>
      </c>
      <c r="AM321" s="1">
        <f t="shared" si="74"/>
        <v>83098.4</v>
      </c>
      <c r="AW321" s="124"/>
      <c r="AX321" s="124"/>
    </row>
    <row r="322" spans="1:50" ht="12.75">
      <c r="A322">
        <v>23</v>
      </c>
      <c r="B322" s="138" t="s">
        <v>107</v>
      </c>
      <c r="C322" s="137"/>
      <c r="D322" s="35">
        <v>425.9</v>
      </c>
      <c r="E322" s="147">
        <v>133.58</v>
      </c>
      <c r="F322" s="54">
        <v>24.7</v>
      </c>
      <c r="G322" s="39"/>
      <c r="H322" s="35"/>
      <c r="I322" s="35"/>
      <c r="J322" s="35"/>
      <c r="K322" s="35">
        <f t="shared" si="72"/>
        <v>10519.73</v>
      </c>
      <c r="L322" s="35">
        <f>ROUND(E322*F322,2)</f>
        <v>3299.43</v>
      </c>
      <c r="M322" s="35">
        <f>ROUND(E322*F322,2)</f>
        <v>3299.43</v>
      </c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54"/>
      <c r="AG322" s="124"/>
      <c r="AH322" s="1">
        <f t="shared" si="73"/>
        <v>17118.59</v>
      </c>
      <c r="AI322" s="1"/>
      <c r="AJ322" s="1"/>
      <c r="AL322">
        <v>23</v>
      </c>
      <c r="AM322" s="1">
        <f t="shared" si="74"/>
        <v>162799.81</v>
      </c>
      <c r="AN322" s="1"/>
      <c r="AO322" s="1">
        <f>AN322-AI340</f>
        <v>-771479.3799999999</v>
      </c>
      <c r="AW322" s="124"/>
      <c r="AX322" s="124"/>
    </row>
    <row r="323" spans="1:50" ht="12.75">
      <c r="A323">
        <v>24</v>
      </c>
      <c r="B323" s="233" t="s">
        <v>165</v>
      </c>
      <c r="C323" s="137"/>
      <c r="D323" s="232">
        <f>D255</f>
        <v>0.75</v>
      </c>
      <c r="E323" s="147"/>
      <c r="F323" s="54">
        <v>24.7</v>
      </c>
      <c r="G323" s="39"/>
      <c r="H323" s="35"/>
      <c r="I323" s="35"/>
      <c r="J323" s="35"/>
      <c r="K323" s="10">
        <f t="shared" si="72"/>
        <v>18.53</v>
      </c>
      <c r="L323" s="10">
        <f>ROUND(D323*F323,2)</f>
        <v>18.53</v>
      </c>
      <c r="M323" s="10">
        <f>ROUND(D323*F323,2)</f>
        <v>18.53</v>
      </c>
      <c r="N323" s="10">
        <f>ROUND(D323*F323,2)</f>
        <v>18.53</v>
      </c>
      <c r="O323" s="10">
        <f>ROUND(D323*F323,2)</f>
        <v>18.53</v>
      </c>
      <c r="P323" s="10">
        <f>ROUND(D323*F323,2)</f>
        <v>18.53</v>
      </c>
      <c r="Q323" s="10">
        <f>ROUND(D323*F323,2)</f>
        <v>18.53</v>
      </c>
      <c r="R323" s="10">
        <f>ROUND(D323*F323,2)</f>
        <v>18.53</v>
      </c>
      <c r="S323" s="10">
        <f>ROUND(D323*F323,2)</f>
        <v>18.53</v>
      </c>
      <c r="T323" s="10">
        <f>ROUND(D323*F323,2)</f>
        <v>18.53</v>
      </c>
      <c r="U323" s="10">
        <f>ROUND(D323*F323,2)</f>
        <v>18.53</v>
      </c>
      <c r="V323" s="10">
        <f>ROUND(D323*F323,2)</f>
        <v>18.53</v>
      </c>
      <c r="W323" s="10">
        <f>ROUND(D323*F323,2)</f>
        <v>18.53</v>
      </c>
      <c r="X323" s="10">
        <f>ROUND(D323*F323,2)</f>
        <v>18.53</v>
      </c>
      <c r="Y323" s="10">
        <f>ROUND(D323*F323,2)</f>
        <v>18.53</v>
      </c>
      <c r="Z323" s="10">
        <f>ROUND(D323*F323,2)</f>
        <v>18.53</v>
      </c>
      <c r="AA323" s="10">
        <f>ROUND(D323*F323,2)</f>
        <v>18.53</v>
      </c>
      <c r="AB323" s="10">
        <f>ROUND(D323*F323,2)</f>
        <v>18.53</v>
      </c>
      <c r="AC323" s="54"/>
      <c r="AG323" s="124"/>
      <c r="AH323" s="196">
        <f t="shared" si="73"/>
        <v>333.53999999999996</v>
      </c>
      <c r="AI323" s="1"/>
      <c r="AJ323" s="1"/>
      <c r="AL323">
        <v>24</v>
      </c>
      <c r="AM323" s="1">
        <f t="shared" si="74"/>
        <v>3352.720000000001</v>
      </c>
      <c r="AN323" s="1"/>
      <c r="AO323" s="1"/>
      <c r="AW323" s="124"/>
      <c r="AX323" s="124"/>
    </row>
    <row r="324" spans="1:50" ht="12.75">
      <c r="A324">
        <v>25</v>
      </c>
      <c r="B324" s="205" t="s">
        <v>134</v>
      </c>
      <c r="C324" s="19"/>
      <c r="D324" s="206">
        <f>D256</f>
        <v>32.31</v>
      </c>
      <c r="E324" s="147"/>
      <c r="F324" s="54">
        <v>24.7</v>
      </c>
      <c r="G324" s="39"/>
      <c r="H324" s="35"/>
      <c r="I324" s="35"/>
      <c r="J324" s="35"/>
      <c r="K324" s="10">
        <f t="shared" si="72"/>
        <v>798.06</v>
      </c>
      <c r="L324" s="10">
        <f>ROUND(D324*F324,2)</f>
        <v>798.06</v>
      </c>
      <c r="M324" s="10">
        <f>ROUND(D324*F324,2)</f>
        <v>798.06</v>
      </c>
      <c r="N324" s="10">
        <f>ROUND(D324*F324,2)</f>
        <v>798.06</v>
      </c>
      <c r="O324" s="10">
        <f>ROUND(D324*F324,2)</f>
        <v>798.06</v>
      </c>
      <c r="P324" s="10">
        <f>ROUND(D324*F324,2)</f>
        <v>798.06</v>
      </c>
      <c r="Q324" s="10">
        <f>ROUND(D324*F324,2)</f>
        <v>798.06</v>
      </c>
      <c r="R324" s="10">
        <f>ROUND(D324*F324,2)</f>
        <v>798.06</v>
      </c>
      <c r="S324" s="10">
        <f>ROUND(D324*F324,2)</f>
        <v>798.06</v>
      </c>
      <c r="T324" s="10">
        <f>ROUND(D324*F324,2)</f>
        <v>798.06</v>
      </c>
      <c r="U324" s="10">
        <f>ROUND(D324*F324,2)</f>
        <v>798.06</v>
      </c>
      <c r="V324" s="10">
        <f>ROUND(D324*F324,2)</f>
        <v>798.06</v>
      </c>
      <c r="W324" s="10">
        <f>ROUND(D324*F324,2)</f>
        <v>798.06</v>
      </c>
      <c r="X324" s="10">
        <f>ROUND(D324*F324,2)</f>
        <v>798.06</v>
      </c>
      <c r="Y324" s="10">
        <f>ROUND(D324*F324,2)</f>
        <v>798.06</v>
      </c>
      <c r="Z324" s="10">
        <f>ROUND(D324*F324,2)</f>
        <v>798.06</v>
      </c>
      <c r="AA324" s="10">
        <f>ROUND(D324*F324,2)</f>
        <v>798.06</v>
      </c>
      <c r="AB324" s="10">
        <f>ROUND(D324*F324,2)</f>
        <v>798.06</v>
      </c>
      <c r="AC324" s="54"/>
      <c r="AG324" s="124"/>
      <c r="AH324" s="1">
        <f t="shared" si="73"/>
        <v>14365.079999999994</v>
      </c>
      <c r="AI324" s="1"/>
      <c r="AJ324" s="1"/>
      <c r="AL324">
        <v>25</v>
      </c>
      <c r="AM324" s="1">
        <f t="shared" si="74"/>
        <v>144422.68999999997</v>
      </c>
      <c r="AN324" s="168">
        <f>SUM(AM319:AM324)</f>
        <v>779116.46</v>
      </c>
      <c r="AO324" s="1"/>
      <c r="AP324" s="1">
        <f>AN324</f>
        <v>779116.46</v>
      </c>
      <c r="AW324" s="124"/>
      <c r="AX324" s="124"/>
    </row>
    <row r="325" spans="2:50" ht="12.75">
      <c r="B325" s="45"/>
      <c r="C325" s="42"/>
      <c r="D325" s="35"/>
      <c r="E325" s="147"/>
      <c r="F325" s="54"/>
      <c r="G325" s="39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54"/>
      <c r="AG325" s="124"/>
      <c r="AH325" s="1"/>
      <c r="AI325" s="1"/>
      <c r="AJ325" s="1"/>
      <c r="AW325" s="124"/>
      <c r="AX325" s="124"/>
    </row>
    <row r="326" spans="1:50" ht="12.75">
      <c r="A326">
        <v>20</v>
      </c>
      <c r="B326" s="7" t="s">
        <v>44</v>
      </c>
      <c r="C326" s="100" t="s">
        <v>57</v>
      </c>
      <c r="D326" s="10">
        <v>87.46</v>
      </c>
      <c r="E326" s="144"/>
      <c r="F326" s="24">
        <v>199.7</v>
      </c>
      <c r="G326" s="20"/>
      <c r="H326" s="117">
        <v>0</v>
      </c>
      <c r="I326" s="117">
        <v>0</v>
      </c>
      <c r="J326" s="117">
        <v>0</v>
      </c>
      <c r="K326" s="10">
        <f aca="true" t="shared" si="75" ref="K326:K331">ROUND(D326*F326,2)</f>
        <v>17465.76</v>
      </c>
      <c r="L326" s="10">
        <f>ROUND(D326*F326,2)</f>
        <v>17465.76</v>
      </c>
      <c r="M326" s="10">
        <f>ROUND(D326*F326,2)</f>
        <v>17465.76</v>
      </c>
      <c r="N326" s="10">
        <f>ROUND(D326*F326,2)</f>
        <v>17465.76</v>
      </c>
      <c r="O326" s="10">
        <f>ROUND(D326*F326,2)</f>
        <v>17465.76</v>
      </c>
      <c r="P326" s="10">
        <f>ROUND(D326*F326,2)</f>
        <v>17465.76</v>
      </c>
      <c r="Q326" s="10">
        <f>ROUND(D326*F326,2)</f>
        <v>17465.76</v>
      </c>
      <c r="R326" s="10">
        <f>ROUND(D326*F326,2)</f>
        <v>17465.76</v>
      </c>
      <c r="S326" s="117">
        <f>ROUND(D326*F326,2)</f>
        <v>17465.76</v>
      </c>
      <c r="T326" s="117">
        <f>ROUND(D326*F326,2)</f>
        <v>17465.76</v>
      </c>
      <c r="U326" s="117">
        <f>ROUND(D326*F326,2)</f>
        <v>17465.76</v>
      </c>
      <c r="V326" s="117">
        <f>ROUND(D326*F326,2)</f>
        <v>17465.76</v>
      </c>
      <c r="W326" s="10"/>
      <c r="X326" s="10"/>
      <c r="Y326" s="10"/>
      <c r="Z326" s="10"/>
      <c r="AA326" s="10"/>
      <c r="AB326" s="10"/>
      <c r="AC326" s="24"/>
      <c r="AG326" s="124"/>
      <c r="AH326" s="1">
        <f t="shared" si="73"/>
        <v>209589.12000000002</v>
      </c>
      <c r="AI326" s="1"/>
      <c r="AJ326" s="1"/>
      <c r="AW326" s="124"/>
      <c r="AX326" s="124"/>
    </row>
    <row r="327" spans="1:50" ht="12.75">
      <c r="A327">
        <v>21</v>
      </c>
      <c r="B327" s="7" t="s">
        <v>45</v>
      </c>
      <c r="C327" s="100" t="s">
        <v>57</v>
      </c>
      <c r="D327" s="10">
        <v>26.88</v>
      </c>
      <c r="E327" s="144"/>
      <c r="F327" s="24">
        <v>199.7</v>
      </c>
      <c r="G327" s="20"/>
      <c r="H327" s="10">
        <f>ROUND(D327*F327,2)</f>
        <v>5367.94</v>
      </c>
      <c r="I327" s="10">
        <f>ROUND(D327*F327,2)</f>
        <v>5367.94</v>
      </c>
      <c r="J327" s="10">
        <f>ROUND(D327*F327,2)</f>
        <v>5367.94</v>
      </c>
      <c r="K327" s="10">
        <f t="shared" si="75"/>
        <v>5367.94</v>
      </c>
      <c r="L327" s="10">
        <f>ROUND(D327*F327,2)</f>
        <v>5367.94</v>
      </c>
      <c r="M327" s="10">
        <f>ROUND(D327*F327,2)</f>
        <v>5367.94</v>
      </c>
      <c r="N327" s="10">
        <f>ROUND(D327*F327,2)</f>
        <v>5367.94</v>
      </c>
      <c r="O327" s="10">
        <f>ROUND(D327*F327,2)</f>
        <v>5367.94</v>
      </c>
      <c r="P327" s="10">
        <f>ROUND(D327*F327,2)</f>
        <v>5367.94</v>
      </c>
      <c r="Q327" s="10">
        <f>ROUND(D327*F327,2)</f>
        <v>5367.94</v>
      </c>
      <c r="R327" s="10">
        <f>ROUND(D327*F327,2)</f>
        <v>5367.94</v>
      </c>
      <c r="S327" s="10">
        <f>ROUND(D327*F327,2)</f>
        <v>5367.94</v>
      </c>
      <c r="T327" s="10">
        <f>ROUND(D327*F327,2)</f>
        <v>5367.94</v>
      </c>
      <c r="U327" s="10">
        <f>ROUND(D327*F327,2)</f>
        <v>5367.94</v>
      </c>
      <c r="V327" s="10">
        <f>ROUND(D327*F327,2)</f>
        <v>5367.94</v>
      </c>
      <c r="W327" s="10">
        <f>ROUND(D327*F327,2)</f>
        <v>5367.94</v>
      </c>
      <c r="X327" s="10">
        <f>ROUND(D327*F327,2)</f>
        <v>5367.94</v>
      </c>
      <c r="Y327" s="10">
        <f>ROUND(D327*F327,2)</f>
        <v>5367.94</v>
      </c>
      <c r="Z327" s="10">
        <f>ROUND(D327*F327,2)</f>
        <v>5367.94</v>
      </c>
      <c r="AA327" s="10">
        <f>ROUND(D327*F327,2)</f>
        <v>5367.94</v>
      </c>
      <c r="AB327" s="10">
        <f>ROUND(D327*F327,2)</f>
        <v>5367.94</v>
      </c>
      <c r="AC327" s="24">
        <f>ROUND(D327*F327,2)</f>
        <v>5367.94</v>
      </c>
      <c r="AG327" s="124"/>
      <c r="AH327" s="1">
        <f t="shared" si="73"/>
        <v>118094.68000000002</v>
      </c>
      <c r="AI327" s="1"/>
      <c r="AJ327" s="1"/>
      <c r="AW327" s="124"/>
      <c r="AX327" s="124"/>
    </row>
    <row r="328" spans="1:50" ht="12.75">
      <c r="A328">
        <v>22</v>
      </c>
      <c r="B328" s="7" t="s">
        <v>46</v>
      </c>
      <c r="C328" s="100" t="s">
        <v>57</v>
      </c>
      <c r="D328" s="10">
        <v>16.08</v>
      </c>
      <c r="E328" s="144"/>
      <c r="F328" s="24">
        <v>199.7</v>
      </c>
      <c r="G328" s="20"/>
      <c r="H328" s="10">
        <f>ROUND(D328*F328,2)</f>
        <v>3211.18</v>
      </c>
      <c r="I328" s="10">
        <f>ROUND(D328*F328,2)</f>
        <v>3211.18</v>
      </c>
      <c r="J328" s="10">
        <f>ROUND(D328*F328,2)</f>
        <v>3211.18</v>
      </c>
      <c r="K328" s="10">
        <f t="shared" si="75"/>
        <v>3211.18</v>
      </c>
      <c r="L328" s="10">
        <f>ROUND(D328*F328,2)</f>
        <v>3211.18</v>
      </c>
      <c r="M328" s="10">
        <f>ROUND(D328*F328,2)</f>
        <v>3211.18</v>
      </c>
      <c r="N328" s="10">
        <f>ROUND(D328*F328,2)</f>
        <v>3211.18</v>
      </c>
      <c r="O328" s="10">
        <f>ROUND(D328*F328,2)</f>
        <v>3211.18</v>
      </c>
      <c r="P328" s="10">
        <f>ROUND(D328*F328,2)</f>
        <v>3211.18</v>
      </c>
      <c r="Q328" s="10">
        <f>ROUND(D328*F328,2)</f>
        <v>3211.18</v>
      </c>
      <c r="R328" s="10">
        <f>ROUND(D328*F328,2)</f>
        <v>3211.18</v>
      </c>
      <c r="S328" s="10">
        <f>ROUND(D328*F328,2)</f>
        <v>3211.18</v>
      </c>
      <c r="T328" s="10">
        <f>ROUND(D328*F328,2)</f>
        <v>3211.18</v>
      </c>
      <c r="U328" s="10">
        <f>ROUND(D328*F328,2)</f>
        <v>3211.18</v>
      </c>
      <c r="V328" s="10">
        <f>ROUND(D328*F328,2)</f>
        <v>3211.18</v>
      </c>
      <c r="W328" s="10">
        <f>ROUND(D328*F328,2)</f>
        <v>3211.18</v>
      </c>
      <c r="X328" s="10">
        <f>ROUND(D328*F328,2)</f>
        <v>3211.18</v>
      </c>
      <c r="Y328" s="10">
        <f>ROUND(D328*F328,2)</f>
        <v>3211.18</v>
      </c>
      <c r="Z328" s="10">
        <f>ROUND(D328*F328,2)</f>
        <v>3211.18</v>
      </c>
      <c r="AA328" s="10">
        <f>ROUND(D328*F328,2)</f>
        <v>3211.18</v>
      </c>
      <c r="AB328" s="10">
        <f>ROUND(D328*F328,2)</f>
        <v>3211.18</v>
      </c>
      <c r="AC328" s="24">
        <f>ROUND(D328*F328,2)</f>
        <v>3211.18</v>
      </c>
      <c r="AG328" s="124"/>
      <c r="AH328" s="1">
        <f t="shared" si="73"/>
        <v>70645.95999999999</v>
      </c>
      <c r="AI328" s="1"/>
      <c r="AJ328" s="1"/>
      <c r="AW328" s="124"/>
      <c r="AX328" s="124"/>
    </row>
    <row r="329" spans="1:50" ht="12.75">
      <c r="A329">
        <v>23</v>
      </c>
      <c r="B329" s="138" t="s">
        <v>107</v>
      </c>
      <c r="C329" s="137"/>
      <c r="D329" s="35">
        <v>425.9</v>
      </c>
      <c r="E329" s="147">
        <v>133.58</v>
      </c>
      <c r="F329" s="24">
        <v>199.7</v>
      </c>
      <c r="G329" s="20"/>
      <c r="H329" s="10"/>
      <c r="I329" s="10"/>
      <c r="J329" s="10"/>
      <c r="K329" s="35">
        <f t="shared" si="75"/>
        <v>85052.23</v>
      </c>
      <c r="L329" s="35">
        <f>ROUND(E329*F329,2)</f>
        <v>26675.93</v>
      </c>
      <c r="M329" s="35">
        <f>ROUND(E329*F329,2)</f>
        <v>26675.93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24"/>
      <c r="AG329" s="124"/>
      <c r="AH329" s="1">
        <f t="shared" si="73"/>
        <v>138404.09</v>
      </c>
      <c r="AI329" s="1"/>
      <c r="AJ329" s="1"/>
      <c r="AW329" s="124"/>
      <c r="AX329" s="124"/>
    </row>
    <row r="330" spans="1:50" ht="12.75">
      <c r="A330">
        <v>24</v>
      </c>
      <c r="B330" s="233" t="s">
        <v>165</v>
      </c>
      <c r="C330" s="137"/>
      <c r="D330" s="232">
        <f>D323</f>
        <v>0.75</v>
      </c>
      <c r="E330" s="147"/>
      <c r="F330" s="24">
        <v>199.7</v>
      </c>
      <c r="G330" s="20"/>
      <c r="H330" s="10"/>
      <c r="I330" s="10"/>
      <c r="J330" s="10"/>
      <c r="K330" s="10">
        <f t="shared" si="75"/>
        <v>149.78</v>
      </c>
      <c r="L330" s="10">
        <f>ROUND(D330*F330,2)</f>
        <v>149.78</v>
      </c>
      <c r="M330" s="10">
        <f>ROUND(D330*F330,2)</f>
        <v>149.78</v>
      </c>
      <c r="N330" s="10">
        <f>ROUND(D330*F330,2)</f>
        <v>149.78</v>
      </c>
      <c r="O330" s="10">
        <f>ROUND(D330*F330,2)</f>
        <v>149.78</v>
      </c>
      <c r="P330" s="10">
        <f>ROUND(D330*F330,2)</f>
        <v>149.78</v>
      </c>
      <c r="Q330" s="10">
        <f>ROUND(D330*F330,2)</f>
        <v>149.78</v>
      </c>
      <c r="R330" s="10">
        <f>ROUND(D330*F330,2)</f>
        <v>149.78</v>
      </c>
      <c r="S330" s="10">
        <f>ROUND(D330*F330,2)</f>
        <v>149.78</v>
      </c>
      <c r="T330" s="10">
        <f>ROUND(D330*F330,2)</f>
        <v>149.78</v>
      </c>
      <c r="U330" s="10">
        <f>ROUND(D330*F330,2)</f>
        <v>149.78</v>
      </c>
      <c r="V330" s="10">
        <f>ROUND(D330*F330,2)</f>
        <v>149.78</v>
      </c>
      <c r="W330" s="10">
        <f>ROUND(D330*F330,2)</f>
        <v>149.78</v>
      </c>
      <c r="X330" s="10">
        <f>ROUND(D330*F330,2)</f>
        <v>149.78</v>
      </c>
      <c r="Y330" s="10">
        <f>ROUND(D330*F330,2)</f>
        <v>149.78</v>
      </c>
      <c r="Z330" s="10">
        <f>ROUND(D330*F330,2)</f>
        <v>149.78</v>
      </c>
      <c r="AA330" s="10">
        <f>ROUND(D330*F330,2)</f>
        <v>149.78</v>
      </c>
      <c r="AB330" s="10">
        <f>ROUND(D330*F330,2)</f>
        <v>149.78</v>
      </c>
      <c r="AC330" s="24">
        <f>ROUND(D330*F330,2)</f>
        <v>149.78</v>
      </c>
      <c r="AG330" s="124"/>
      <c r="AH330" s="196">
        <f t="shared" si="73"/>
        <v>2845.820000000001</v>
      </c>
      <c r="AI330" s="1"/>
      <c r="AJ330" s="1"/>
      <c r="AW330" s="124"/>
      <c r="AX330" s="124"/>
    </row>
    <row r="331" spans="1:50" ht="12.75">
      <c r="A331">
        <v>25</v>
      </c>
      <c r="B331" s="205" t="s">
        <v>134</v>
      </c>
      <c r="C331" s="19"/>
      <c r="D331" s="206">
        <f>D324</f>
        <v>32.31</v>
      </c>
      <c r="E331" s="147"/>
      <c r="F331" s="24">
        <v>199.7</v>
      </c>
      <c r="G331" s="20"/>
      <c r="H331" s="10"/>
      <c r="I331" s="10"/>
      <c r="J331" s="10"/>
      <c r="K331" s="10">
        <f t="shared" si="75"/>
        <v>6452.31</v>
      </c>
      <c r="L331" s="10">
        <f>ROUND(D331*F331,2)</f>
        <v>6452.31</v>
      </c>
      <c r="M331" s="10">
        <f>ROUND(D331*F331,2)</f>
        <v>6452.31</v>
      </c>
      <c r="N331" s="10">
        <f>ROUND(D331*F331,2)</f>
        <v>6452.31</v>
      </c>
      <c r="O331" s="10">
        <f>ROUND(D331*F331,2)</f>
        <v>6452.31</v>
      </c>
      <c r="P331" s="10">
        <f>ROUND(D331*F331,2)</f>
        <v>6452.31</v>
      </c>
      <c r="Q331" s="10">
        <f>ROUND(D331*F331,2)</f>
        <v>6452.31</v>
      </c>
      <c r="R331" s="10">
        <f>ROUND(D331*F331,2)</f>
        <v>6452.31</v>
      </c>
      <c r="S331" s="10">
        <f>ROUND(D331*F331,2)</f>
        <v>6452.31</v>
      </c>
      <c r="T331" s="10">
        <f>ROUND(D331*F331,2)</f>
        <v>6452.31</v>
      </c>
      <c r="U331" s="10">
        <f>ROUND(D331*F331,2)</f>
        <v>6452.31</v>
      </c>
      <c r="V331" s="10">
        <f>ROUND(D331*F331,2)</f>
        <v>6452.31</v>
      </c>
      <c r="W331" s="10">
        <f>ROUND(D331*F331,2)</f>
        <v>6452.31</v>
      </c>
      <c r="X331" s="10">
        <f>ROUND(D331*F331,2)</f>
        <v>6452.31</v>
      </c>
      <c r="Y331" s="10">
        <f>ROUND(D331*F331,2)</f>
        <v>6452.31</v>
      </c>
      <c r="Z331" s="10">
        <f>ROUND(D331*F331,2)</f>
        <v>6452.31</v>
      </c>
      <c r="AA331" s="10">
        <f>ROUND(D331*F331,2)</f>
        <v>6452.31</v>
      </c>
      <c r="AB331" s="10">
        <f>ROUND(D331*F331,2)</f>
        <v>6452.31</v>
      </c>
      <c r="AC331" s="24">
        <f>ROUND(D331*F331,2)</f>
        <v>6452.31</v>
      </c>
      <c r="AG331" s="124"/>
      <c r="AH331" s="1">
        <f t="shared" si="73"/>
        <v>122593.88999999997</v>
      </c>
      <c r="AI331" s="1"/>
      <c r="AJ331" s="1"/>
      <c r="AW331" s="124"/>
      <c r="AX331" s="124"/>
    </row>
    <row r="332" spans="2:50" ht="12.75">
      <c r="B332" s="7"/>
      <c r="C332" s="19"/>
      <c r="D332" s="10"/>
      <c r="E332" s="144"/>
      <c r="F332" s="24"/>
      <c r="G332" s="2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24"/>
      <c r="AG332" s="124"/>
      <c r="AH332" s="1"/>
      <c r="AI332" s="1"/>
      <c r="AJ332" s="1"/>
      <c r="AW332" s="124"/>
      <c r="AX332" s="124"/>
    </row>
    <row r="333" spans="1:50" ht="12.75">
      <c r="A333">
        <v>20</v>
      </c>
      <c r="B333" s="7" t="s">
        <v>44</v>
      </c>
      <c r="C333" s="100" t="s">
        <v>61</v>
      </c>
      <c r="D333" s="10">
        <v>87.46</v>
      </c>
      <c r="E333" s="144"/>
      <c r="F333" s="24">
        <v>10.5</v>
      </c>
      <c r="G333" s="20"/>
      <c r="H333" s="10"/>
      <c r="I333" s="10"/>
      <c r="J333" s="10"/>
      <c r="K333" s="10">
        <f aca="true" t="shared" si="76" ref="K333:K338">ROUND(D333*F333,2)</f>
        <v>918.33</v>
      </c>
      <c r="L333" s="10">
        <f>ROUND(D333*F333,2)</f>
        <v>918.33</v>
      </c>
      <c r="M333" s="10">
        <f>ROUND(D333*F333,2)</f>
        <v>918.33</v>
      </c>
      <c r="N333" s="10">
        <f>ROUND(D333*F333,2)</f>
        <v>918.33</v>
      </c>
      <c r="O333" s="10">
        <f>ROUND(D333*F333,2)</f>
        <v>918.33</v>
      </c>
      <c r="P333" s="10">
        <f>ROUND(D333*F333,2)</f>
        <v>918.33</v>
      </c>
      <c r="Q333" s="10">
        <f>ROUND(D333*F333,2)</f>
        <v>918.33</v>
      </c>
      <c r="R333" s="10">
        <f>ROUND(D333*F333,2)</f>
        <v>918.33</v>
      </c>
      <c r="S333" s="10">
        <f>ROUND(D333*F333,2)</f>
        <v>918.33</v>
      </c>
      <c r="T333" s="10">
        <f>ROUND(D333*F333,2)</f>
        <v>918.33</v>
      </c>
      <c r="U333" s="10">
        <f>ROUND(D333*F333,2)</f>
        <v>918.33</v>
      </c>
      <c r="V333" s="10">
        <f>ROUND(D333*F333,2)</f>
        <v>918.33</v>
      </c>
      <c r="W333" s="10"/>
      <c r="X333" s="10"/>
      <c r="Y333" s="10"/>
      <c r="Z333" s="10"/>
      <c r="AA333" s="10"/>
      <c r="AB333" s="10"/>
      <c r="AC333" s="24"/>
      <c r="AG333" s="124"/>
      <c r="AH333" s="1">
        <f t="shared" si="73"/>
        <v>11019.960000000001</v>
      </c>
      <c r="AI333" s="1"/>
      <c r="AJ333" s="1"/>
      <c r="AW333" s="124"/>
      <c r="AX333" s="124"/>
    </row>
    <row r="334" spans="1:50" ht="12.75">
      <c r="A334">
        <v>21</v>
      </c>
      <c r="B334" s="7" t="s">
        <v>45</v>
      </c>
      <c r="C334" s="100" t="s">
        <v>61</v>
      </c>
      <c r="D334" s="10">
        <v>26.88</v>
      </c>
      <c r="E334" s="144"/>
      <c r="F334" s="24">
        <v>10.5</v>
      </c>
      <c r="G334" s="20"/>
      <c r="H334" s="10"/>
      <c r="I334" s="10"/>
      <c r="J334" s="10"/>
      <c r="K334" s="10">
        <f t="shared" si="76"/>
        <v>282.24</v>
      </c>
      <c r="L334" s="10">
        <f>ROUND(D334*F334,2)</f>
        <v>282.24</v>
      </c>
      <c r="M334" s="10">
        <f>ROUND(D334*F334,2)</f>
        <v>282.24</v>
      </c>
      <c r="N334" s="10">
        <f>ROUND(D334*F334,2)</f>
        <v>282.24</v>
      </c>
      <c r="O334" s="10">
        <f>ROUND(D334*F334,2)</f>
        <v>282.24</v>
      </c>
      <c r="P334" s="10">
        <f>ROUND(D334*F334,2)</f>
        <v>282.24</v>
      </c>
      <c r="Q334" s="10">
        <f>ROUND(D334*F334,2)</f>
        <v>282.24</v>
      </c>
      <c r="R334" s="10">
        <f>ROUND(D334*F334,2)</f>
        <v>282.24</v>
      </c>
      <c r="S334" s="10">
        <f>ROUND(D334*F334,2)</f>
        <v>282.24</v>
      </c>
      <c r="T334" s="10">
        <f>ROUND(D334*F334,2)</f>
        <v>282.24</v>
      </c>
      <c r="U334" s="10">
        <f>ROUND(D334*F334,2)</f>
        <v>282.24</v>
      </c>
      <c r="V334" s="10">
        <f>ROUND(D334*F334,2)</f>
        <v>282.24</v>
      </c>
      <c r="W334" s="10">
        <f>ROUND(D334*F334,2)</f>
        <v>282.24</v>
      </c>
      <c r="X334" s="10">
        <f>ROUND(D334*F334,2)</f>
        <v>282.24</v>
      </c>
      <c r="Y334" s="10">
        <f>ROUND(D334*F334,2)</f>
        <v>282.24</v>
      </c>
      <c r="Z334" s="10">
        <f>ROUND(D334*F334,2)</f>
        <v>282.24</v>
      </c>
      <c r="AA334" s="10">
        <f>ROUND(D334*F334,2)</f>
        <v>282.24</v>
      </c>
      <c r="AB334" s="10">
        <f>ROUND(D334*F334,2)</f>
        <v>282.24</v>
      </c>
      <c r="AC334" s="24">
        <f>ROUND(D334*F334,2)</f>
        <v>282.24</v>
      </c>
      <c r="AD334" s="24">
        <f>ROUND(D334*F334,2)</f>
        <v>282.24</v>
      </c>
      <c r="AE334" s="24">
        <f>ROUND(D334*F334,2)</f>
        <v>282.24</v>
      </c>
      <c r="AF334" s="24">
        <f>ROUND(D334*F334,2)</f>
        <v>282.24</v>
      </c>
      <c r="AG334" s="124"/>
      <c r="AH334" s="1">
        <f t="shared" si="73"/>
        <v>6209.279999999997</v>
      </c>
      <c r="AI334" s="1"/>
      <c r="AJ334" s="1"/>
      <c r="AW334" s="124"/>
      <c r="AX334" s="124"/>
    </row>
    <row r="335" spans="1:50" ht="12.75">
      <c r="A335">
        <v>22</v>
      </c>
      <c r="B335" s="7" t="s">
        <v>46</v>
      </c>
      <c r="C335" s="100" t="s">
        <v>61</v>
      </c>
      <c r="D335" s="10">
        <v>16.08</v>
      </c>
      <c r="E335" s="144"/>
      <c r="F335" s="24">
        <v>10.5</v>
      </c>
      <c r="G335" s="20"/>
      <c r="H335" s="10"/>
      <c r="I335" s="10"/>
      <c r="J335" s="10"/>
      <c r="K335" s="10">
        <f t="shared" si="76"/>
        <v>168.84</v>
      </c>
      <c r="L335" s="10">
        <f>ROUND(D335*F335,2)</f>
        <v>168.84</v>
      </c>
      <c r="M335" s="10">
        <f>ROUND(D335*F335,2)</f>
        <v>168.84</v>
      </c>
      <c r="N335" s="10">
        <f>ROUND(D335*F335,2)</f>
        <v>168.84</v>
      </c>
      <c r="O335" s="10">
        <f>ROUND(D335*F335,2)</f>
        <v>168.84</v>
      </c>
      <c r="P335" s="10">
        <f>ROUND(D335*F335,2)</f>
        <v>168.84</v>
      </c>
      <c r="Q335" s="10">
        <f>ROUND(D335*F335,2)</f>
        <v>168.84</v>
      </c>
      <c r="R335" s="10">
        <f>ROUND(D335*F335,2)</f>
        <v>168.84</v>
      </c>
      <c r="S335" s="10">
        <f>ROUND(D335*F335,2)</f>
        <v>168.84</v>
      </c>
      <c r="T335" s="10">
        <f>ROUND(D335*F335,2)</f>
        <v>168.84</v>
      </c>
      <c r="U335" s="10">
        <f>ROUND(D335*F335,2)</f>
        <v>168.84</v>
      </c>
      <c r="V335" s="10">
        <f>ROUND(D335*F335,2)</f>
        <v>168.84</v>
      </c>
      <c r="W335" s="10">
        <f>ROUND(D335*F335,2)</f>
        <v>168.84</v>
      </c>
      <c r="X335" s="10">
        <f>ROUND(D335*F335,2)</f>
        <v>168.84</v>
      </c>
      <c r="Y335" s="10">
        <f>ROUND(D335*F335,2)</f>
        <v>168.84</v>
      </c>
      <c r="Z335" s="10">
        <f>ROUND(D335*F335,2)</f>
        <v>168.84</v>
      </c>
      <c r="AA335" s="10">
        <f>ROUND(D335*F335,2)</f>
        <v>168.84</v>
      </c>
      <c r="AB335" s="10">
        <f>ROUND(D335*F335,2)</f>
        <v>168.84</v>
      </c>
      <c r="AC335" s="24">
        <f>ROUND(D335*F335,2)</f>
        <v>168.84</v>
      </c>
      <c r="AD335" s="24">
        <f>ROUND(D335*F335,2)</f>
        <v>168.84</v>
      </c>
      <c r="AE335" s="24">
        <f>ROUND(D335*F335,2)</f>
        <v>168.84</v>
      </c>
      <c r="AF335" s="24">
        <f>ROUND(D335*F335,2)</f>
        <v>168.84</v>
      </c>
      <c r="AG335" s="124"/>
      <c r="AH335" s="1">
        <f t="shared" si="73"/>
        <v>3714.480000000001</v>
      </c>
      <c r="AI335" s="1"/>
      <c r="AJ335" s="1"/>
      <c r="AW335" s="124"/>
      <c r="AX335" s="124"/>
    </row>
    <row r="336" spans="1:50" ht="12.75">
      <c r="A336">
        <v>23</v>
      </c>
      <c r="B336" s="138" t="s">
        <v>107</v>
      </c>
      <c r="C336" s="137"/>
      <c r="D336" s="35">
        <v>425.9</v>
      </c>
      <c r="E336" s="147">
        <v>133.58</v>
      </c>
      <c r="F336" s="24">
        <v>10.5</v>
      </c>
      <c r="G336" s="20"/>
      <c r="H336" s="10"/>
      <c r="I336" s="10"/>
      <c r="J336" s="10"/>
      <c r="K336" s="35">
        <f t="shared" si="76"/>
        <v>4471.95</v>
      </c>
      <c r="L336" s="35">
        <f>ROUND(E336*F336,2)</f>
        <v>1402.59</v>
      </c>
      <c r="M336" s="35">
        <f>ROUND(E336*F336,2)</f>
        <v>1402.59</v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24"/>
      <c r="AD336" s="36"/>
      <c r="AE336" s="36"/>
      <c r="AF336" s="36"/>
      <c r="AG336" s="124"/>
      <c r="AH336" s="1">
        <f t="shared" si="73"/>
        <v>7277.13</v>
      </c>
      <c r="AI336" s="1"/>
      <c r="AJ336" s="1"/>
      <c r="AW336" s="124"/>
      <c r="AX336" s="124"/>
    </row>
    <row r="337" spans="1:50" ht="12.75">
      <c r="A337">
        <v>24</v>
      </c>
      <c r="B337" s="233" t="s">
        <v>165</v>
      </c>
      <c r="C337" s="137"/>
      <c r="D337" s="232">
        <f>D330</f>
        <v>0.75</v>
      </c>
      <c r="E337" s="147"/>
      <c r="F337" s="24">
        <v>10.5</v>
      </c>
      <c r="G337" s="20"/>
      <c r="H337" s="10"/>
      <c r="I337" s="10"/>
      <c r="J337" s="10"/>
      <c r="K337" s="10">
        <f t="shared" si="76"/>
        <v>7.88</v>
      </c>
      <c r="L337" s="10">
        <f>ROUND(D337*F337,2)</f>
        <v>7.88</v>
      </c>
      <c r="M337" s="10">
        <f>ROUND(D337*F337,2)</f>
        <v>7.88</v>
      </c>
      <c r="N337" s="10">
        <f>ROUND(D337*F337,2)</f>
        <v>7.88</v>
      </c>
      <c r="O337" s="10">
        <f>ROUND(D337*F337,2)</f>
        <v>7.88</v>
      </c>
      <c r="P337" s="10">
        <f>ROUND(D337*F337,2)</f>
        <v>7.88</v>
      </c>
      <c r="Q337" s="10">
        <f>ROUND(D337*F337,2)</f>
        <v>7.88</v>
      </c>
      <c r="R337" s="10">
        <f>ROUND(D337*F337,2)</f>
        <v>7.88</v>
      </c>
      <c r="S337" s="10">
        <f>ROUND(D337*F337,2)</f>
        <v>7.88</v>
      </c>
      <c r="T337" s="10">
        <f>ROUND(D337*F337,2)</f>
        <v>7.88</v>
      </c>
      <c r="U337" s="10">
        <f>ROUND(D337*F337,2)</f>
        <v>7.88</v>
      </c>
      <c r="V337" s="10">
        <f>ROUND(D337*F337,2)</f>
        <v>7.88</v>
      </c>
      <c r="W337" s="10">
        <f>ROUND(D337*F337,2)</f>
        <v>7.88</v>
      </c>
      <c r="X337" s="10">
        <f>ROUND(D337*F337,2)</f>
        <v>7.88</v>
      </c>
      <c r="Y337" s="10">
        <f>ROUND(D337*F337,2)</f>
        <v>7.88</v>
      </c>
      <c r="Z337" s="10">
        <f>ROUND(D337*F337,2)</f>
        <v>7.88</v>
      </c>
      <c r="AA337" s="10">
        <f>ROUND(D337*F337,2)</f>
        <v>7.88</v>
      </c>
      <c r="AB337" s="10">
        <f>ROUND(D337*F337,2)</f>
        <v>7.88</v>
      </c>
      <c r="AC337" s="24">
        <f>ROUND(D337*F337,2)</f>
        <v>7.88</v>
      </c>
      <c r="AD337" s="24">
        <f>ROUND(D337*F337,2)</f>
        <v>7.88</v>
      </c>
      <c r="AE337" s="24">
        <f>ROUND(D337*F337,2)</f>
        <v>7.88</v>
      </c>
      <c r="AF337" s="24">
        <f>ROUND(D337*F337,2)</f>
        <v>7.88</v>
      </c>
      <c r="AG337" s="124"/>
      <c r="AH337" s="196">
        <f t="shared" si="73"/>
        <v>173.35999999999996</v>
      </c>
      <c r="AI337" s="1"/>
      <c r="AJ337" s="1"/>
      <c r="AW337" s="124"/>
      <c r="AX337" s="124"/>
    </row>
    <row r="338" spans="1:50" ht="12.75">
      <c r="A338">
        <v>25</v>
      </c>
      <c r="B338" s="205" t="s">
        <v>134</v>
      </c>
      <c r="C338" s="19"/>
      <c r="D338" s="206">
        <f>D331</f>
        <v>32.31</v>
      </c>
      <c r="E338" s="147"/>
      <c r="F338" s="24">
        <v>10.5</v>
      </c>
      <c r="G338" s="20"/>
      <c r="H338" s="10"/>
      <c r="I338" s="10"/>
      <c r="J338" s="10"/>
      <c r="K338" s="10">
        <f t="shared" si="76"/>
        <v>339.26</v>
      </c>
      <c r="L338" s="10">
        <f>ROUND(D338*F338,2)</f>
        <v>339.26</v>
      </c>
      <c r="M338" s="10">
        <f>ROUND(D338*F338,2)</f>
        <v>339.26</v>
      </c>
      <c r="N338" s="10">
        <f>ROUND(D338*F338,2)</f>
        <v>339.26</v>
      </c>
      <c r="O338" s="10">
        <f>ROUND(D338*F338,2)</f>
        <v>339.26</v>
      </c>
      <c r="P338" s="10">
        <f>ROUND(D338*F338,2)</f>
        <v>339.26</v>
      </c>
      <c r="Q338" s="10">
        <f>ROUND(D338*F338,2)</f>
        <v>339.26</v>
      </c>
      <c r="R338" s="10">
        <f>ROUND(D338*F338,2)</f>
        <v>339.26</v>
      </c>
      <c r="S338" s="10">
        <f>ROUND(D338*F338,2)</f>
        <v>339.26</v>
      </c>
      <c r="T338" s="10">
        <f>ROUND(D338*F338,2)</f>
        <v>339.26</v>
      </c>
      <c r="U338" s="10">
        <f>ROUND(D338*F338,2)</f>
        <v>339.26</v>
      </c>
      <c r="V338" s="10">
        <f>ROUND(D338*F338,2)</f>
        <v>339.26</v>
      </c>
      <c r="W338" s="10">
        <f>ROUND(D338*F338,2)</f>
        <v>339.26</v>
      </c>
      <c r="X338" s="10">
        <f>ROUND(D338*F338,2)</f>
        <v>339.26</v>
      </c>
      <c r="Y338" s="10">
        <f>ROUND(D338*F338,2)</f>
        <v>339.26</v>
      </c>
      <c r="Z338" s="10">
        <f>ROUND(D338*F338,2)</f>
        <v>339.26</v>
      </c>
      <c r="AA338" s="10">
        <f>ROUND(D338*F338,2)</f>
        <v>339.26</v>
      </c>
      <c r="AB338" s="10">
        <f>ROUND(D338*F338,2)</f>
        <v>339.26</v>
      </c>
      <c r="AC338" s="24">
        <f>ROUND(D338*F338,2)</f>
        <v>339.26</v>
      </c>
      <c r="AD338" s="24">
        <f>ROUND(D338*F338,2)</f>
        <v>339.26</v>
      </c>
      <c r="AE338" s="24">
        <f>ROUND(D338*F338,2)</f>
        <v>339.26</v>
      </c>
      <c r="AF338" s="24">
        <f>ROUND(D338*F338,2)</f>
        <v>339.26</v>
      </c>
      <c r="AG338" s="124"/>
      <c r="AH338" s="1">
        <f t="shared" si="73"/>
        <v>7463.720000000003</v>
      </c>
      <c r="AI338" s="1"/>
      <c r="AJ338" s="1"/>
      <c r="AW338" s="124"/>
      <c r="AX338" s="124"/>
    </row>
    <row r="339" spans="2:50" ht="12.75">
      <c r="B339" s="7"/>
      <c r="C339" s="19"/>
      <c r="D339" s="10"/>
      <c r="E339" s="144"/>
      <c r="F339" s="24"/>
      <c r="G339" s="2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24"/>
      <c r="AG339" s="124"/>
      <c r="AH339" s="1"/>
      <c r="AI339" s="1"/>
      <c r="AJ339" s="1"/>
      <c r="AW339" s="124"/>
      <c r="AX339" s="124"/>
    </row>
    <row r="340" spans="2:50" ht="13.5" thickBot="1">
      <c r="B340" s="15" t="s">
        <v>48</v>
      </c>
      <c r="C340" s="37"/>
      <c r="D340" s="16"/>
      <c r="E340" s="146"/>
      <c r="F340" s="73">
        <f>F319+F326+F333</f>
        <v>234.89999999999998</v>
      </c>
      <c r="G340" s="77">
        <f aca="true" t="shared" si="77" ref="G340:AF340">SUM(G319:G339)</f>
        <v>1061.1200000000001</v>
      </c>
      <c r="H340" s="72">
        <f t="shared" si="77"/>
        <v>9640.24</v>
      </c>
      <c r="I340" s="72">
        <f t="shared" si="77"/>
        <v>9640.24</v>
      </c>
      <c r="J340" s="72">
        <f t="shared" si="77"/>
        <v>9640.24</v>
      </c>
      <c r="K340" s="72">
        <f t="shared" si="77"/>
        <v>138445.4</v>
      </c>
      <c r="L340" s="72">
        <f t="shared" si="77"/>
        <v>69779.43999999999</v>
      </c>
      <c r="M340" s="72">
        <f t="shared" si="77"/>
        <v>69779.43999999999</v>
      </c>
      <c r="N340" s="72">
        <f t="shared" si="77"/>
        <v>38401.48999999999</v>
      </c>
      <c r="O340" s="72">
        <f t="shared" si="77"/>
        <v>38401.48999999999</v>
      </c>
      <c r="P340" s="72">
        <f t="shared" si="77"/>
        <v>38401.48999999999</v>
      </c>
      <c r="Q340" s="72">
        <f t="shared" si="77"/>
        <v>38401.48999999999</v>
      </c>
      <c r="R340" s="72">
        <f t="shared" si="77"/>
        <v>38401.48999999999</v>
      </c>
      <c r="S340" s="72">
        <f t="shared" si="77"/>
        <v>38401.48999999999</v>
      </c>
      <c r="T340" s="72">
        <f t="shared" si="77"/>
        <v>38401.48999999999</v>
      </c>
      <c r="U340" s="72">
        <f t="shared" si="77"/>
        <v>38401.48999999999</v>
      </c>
      <c r="V340" s="72">
        <f t="shared" si="77"/>
        <v>38401.48999999999</v>
      </c>
      <c r="W340" s="72">
        <f t="shared" si="77"/>
        <v>17857.140000000003</v>
      </c>
      <c r="X340" s="72">
        <f t="shared" si="77"/>
        <v>17857.140000000003</v>
      </c>
      <c r="Y340" s="72">
        <f t="shared" si="77"/>
        <v>17857.140000000003</v>
      </c>
      <c r="Z340" s="72">
        <f t="shared" si="77"/>
        <v>17857.140000000003</v>
      </c>
      <c r="AA340" s="72">
        <f t="shared" si="77"/>
        <v>17857.140000000003</v>
      </c>
      <c r="AB340" s="72">
        <f t="shared" si="77"/>
        <v>17857.140000000003</v>
      </c>
      <c r="AC340" s="72">
        <f t="shared" si="77"/>
        <v>15979.429999999998</v>
      </c>
      <c r="AD340" s="72">
        <f t="shared" si="77"/>
        <v>798.22</v>
      </c>
      <c r="AE340" s="72">
        <f t="shared" si="77"/>
        <v>798.22</v>
      </c>
      <c r="AF340" s="72">
        <f t="shared" si="77"/>
        <v>798.22</v>
      </c>
      <c r="AG340" s="124"/>
      <c r="AH340" s="1"/>
      <c r="AI340" s="1">
        <f>SUM(AH319:AH336)</f>
        <v>771479.3799999999</v>
      </c>
      <c r="AJ340" s="1"/>
      <c r="AW340" s="124"/>
      <c r="AX340" s="124"/>
    </row>
    <row r="341" spans="33:50" ht="14.25" thickBot="1" thickTop="1">
      <c r="AG341" s="124"/>
      <c r="AH341" s="1"/>
      <c r="AI341" s="1"/>
      <c r="AJ341" s="1"/>
      <c r="AW341" s="124"/>
      <c r="AX341" s="124"/>
    </row>
    <row r="342" spans="2:50" ht="14.25" thickBot="1" thickTop="1">
      <c r="B342" s="64" t="s">
        <v>49</v>
      </c>
      <c r="C342" s="99"/>
      <c r="D342" s="71"/>
      <c r="E342" s="148"/>
      <c r="F342" s="78">
        <f>F340</f>
        <v>234.89999999999998</v>
      </c>
      <c r="G342" s="90">
        <f aca="true" t="shared" si="78" ref="G342:AF342">G317+G340</f>
        <v>76643.12</v>
      </c>
      <c r="H342" s="74">
        <f t="shared" si="78"/>
        <v>646904.24</v>
      </c>
      <c r="I342" s="74">
        <f t="shared" si="78"/>
        <v>234413.24</v>
      </c>
      <c r="J342" s="74">
        <f t="shared" si="78"/>
        <v>115481.24</v>
      </c>
      <c r="K342" s="74">
        <f t="shared" si="78"/>
        <v>407362.4</v>
      </c>
      <c r="L342" s="74">
        <f t="shared" si="78"/>
        <v>334391.44</v>
      </c>
      <c r="M342" s="74">
        <f t="shared" si="78"/>
        <v>307925.44</v>
      </c>
      <c r="N342" s="74">
        <f t="shared" si="78"/>
        <v>49741.48999999999</v>
      </c>
      <c r="O342" s="74">
        <f t="shared" si="78"/>
        <v>49741.48999999999</v>
      </c>
      <c r="P342" s="74">
        <f t="shared" si="78"/>
        <v>38401.48999999999</v>
      </c>
      <c r="Q342" s="74">
        <f t="shared" si="78"/>
        <v>38401.48999999999</v>
      </c>
      <c r="R342" s="74">
        <f t="shared" si="78"/>
        <v>38401.48999999999</v>
      </c>
      <c r="S342" s="74">
        <f t="shared" si="78"/>
        <v>38401.48999999999</v>
      </c>
      <c r="T342" s="74">
        <f t="shared" si="78"/>
        <v>38401.48999999999</v>
      </c>
      <c r="U342" s="74">
        <f t="shared" si="78"/>
        <v>38401.48999999999</v>
      </c>
      <c r="V342" s="74">
        <f t="shared" si="78"/>
        <v>38401.48999999999</v>
      </c>
      <c r="W342" s="74">
        <f t="shared" si="78"/>
        <v>17857.140000000003</v>
      </c>
      <c r="X342" s="74">
        <f t="shared" si="78"/>
        <v>17857.140000000003</v>
      </c>
      <c r="Y342" s="74">
        <f t="shared" si="78"/>
        <v>17857.140000000003</v>
      </c>
      <c r="Z342" s="74">
        <f t="shared" si="78"/>
        <v>17857.140000000003</v>
      </c>
      <c r="AA342" s="74">
        <f t="shared" si="78"/>
        <v>17857.140000000003</v>
      </c>
      <c r="AB342" s="74">
        <f t="shared" si="78"/>
        <v>17857.140000000003</v>
      </c>
      <c r="AC342" s="78">
        <f t="shared" si="78"/>
        <v>15979.429999999998</v>
      </c>
      <c r="AD342" s="78">
        <f t="shared" si="78"/>
        <v>798.22</v>
      </c>
      <c r="AE342" s="78">
        <f t="shared" si="78"/>
        <v>798.22</v>
      </c>
      <c r="AF342" s="78">
        <f t="shared" si="78"/>
        <v>798.22</v>
      </c>
      <c r="AG342" s="125">
        <f>SUM(G342:AF342)</f>
        <v>2616931.4600000037</v>
      </c>
      <c r="AH342" s="1"/>
      <c r="AI342" s="1"/>
      <c r="AJ342" s="1">
        <f>SUM(AI270:AI340)</f>
        <v>2609294.38</v>
      </c>
      <c r="AK342" s="1">
        <f>AG342-AJ342</f>
        <v>7637.0800000038</v>
      </c>
      <c r="AW342" s="125">
        <f>SUM(G342:AF342)</f>
        <v>2616931.4600000037</v>
      </c>
      <c r="AX342" s="124"/>
    </row>
    <row r="343" spans="2:50" ht="13.5" thickTop="1">
      <c r="B343" s="172" t="s">
        <v>133</v>
      </c>
      <c r="C343" s="3"/>
      <c r="D343" s="3"/>
      <c r="E343" s="3"/>
      <c r="F343" s="3"/>
      <c r="G343" s="48">
        <f>G324+G331+G338</f>
        <v>0</v>
      </c>
      <c r="H343" s="48">
        <f>H324+H331+H338</f>
        <v>0</v>
      </c>
      <c r="I343" s="48">
        <f>I324+I331+I338</f>
        <v>0</v>
      </c>
      <c r="J343" s="48">
        <f>J324+J331+J338</f>
        <v>0</v>
      </c>
      <c r="K343" s="48">
        <f>K324+K331+K338</f>
        <v>7589.630000000001</v>
      </c>
      <c r="L343" s="48">
        <f aca="true" t="shared" si="79" ref="L343:AF343">L324+L331+L338</f>
        <v>7589.630000000001</v>
      </c>
      <c r="M343" s="48">
        <f t="shared" si="79"/>
        <v>7589.630000000001</v>
      </c>
      <c r="N343" s="48">
        <f t="shared" si="79"/>
        <v>7589.630000000001</v>
      </c>
      <c r="O343" s="48">
        <f t="shared" si="79"/>
        <v>7589.630000000001</v>
      </c>
      <c r="P343" s="48">
        <f t="shared" si="79"/>
        <v>7589.630000000001</v>
      </c>
      <c r="Q343" s="48">
        <f t="shared" si="79"/>
        <v>7589.630000000001</v>
      </c>
      <c r="R343" s="48">
        <f t="shared" si="79"/>
        <v>7589.630000000001</v>
      </c>
      <c r="S343" s="48">
        <f t="shared" si="79"/>
        <v>7589.630000000001</v>
      </c>
      <c r="T343" s="48">
        <f t="shared" si="79"/>
        <v>7589.630000000001</v>
      </c>
      <c r="U343" s="48">
        <f t="shared" si="79"/>
        <v>7589.630000000001</v>
      </c>
      <c r="V343" s="48">
        <f t="shared" si="79"/>
        <v>7589.630000000001</v>
      </c>
      <c r="W343" s="48">
        <f t="shared" si="79"/>
        <v>7589.630000000001</v>
      </c>
      <c r="X343" s="48">
        <f t="shared" si="79"/>
        <v>7589.630000000001</v>
      </c>
      <c r="Y343" s="48">
        <f t="shared" si="79"/>
        <v>7589.630000000001</v>
      </c>
      <c r="Z343" s="48">
        <f t="shared" si="79"/>
        <v>7589.630000000001</v>
      </c>
      <c r="AA343" s="48">
        <f t="shared" si="79"/>
        <v>7589.630000000001</v>
      </c>
      <c r="AB343" s="48">
        <f t="shared" si="79"/>
        <v>7589.630000000001</v>
      </c>
      <c r="AC343" s="48">
        <f t="shared" si="79"/>
        <v>6791.570000000001</v>
      </c>
      <c r="AD343" s="48">
        <f t="shared" si="79"/>
        <v>339.26</v>
      </c>
      <c r="AE343" s="48">
        <f t="shared" si="79"/>
        <v>339.26</v>
      </c>
      <c r="AF343" s="40">
        <f t="shared" si="79"/>
        <v>339.26</v>
      </c>
      <c r="AG343" s="124"/>
      <c r="AH343" s="1"/>
      <c r="AI343" s="1"/>
      <c r="AJ343" s="1"/>
      <c r="AW343" s="124"/>
      <c r="AX343" s="125">
        <f>SUM(G343:AF343)</f>
        <v>144422.6900000001</v>
      </c>
    </row>
    <row r="344" spans="2:51" ht="13.5" thickBot="1">
      <c r="B344" s="173" t="s">
        <v>132</v>
      </c>
      <c r="C344" s="16"/>
      <c r="D344" s="16"/>
      <c r="E344" s="16"/>
      <c r="F344" s="16"/>
      <c r="G344" s="72">
        <f>G342-G343</f>
        <v>76643.12</v>
      </c>
      <c r="H344" s="72">
        <f>H342-H343</f>
        <v>646904.24</v>
      </c>
      <c r="I344" s="72">
        <f>I342-I343</f>
        <v>234413.24</v>
      </c>
      <c r="J344" s="72">
        <f>J342-J343</f>
        <v>115481.24</v>
      </c>
      <c r="K344" s="72">
        <f>K342-K343</f>
        <v>399772.77</v>
      </c>
      <c r="L344" s="72">
        <f aca="true" t="shared" si="80" ref="L344:AF344">L342-L343</f>
        <v>326801.81</v>
      </c>
      <c r="M344" s="72">
        <f t="shared" si="80"/>
        <v>300335.81</v>
      </c>
      <c r="N344" s="72">
        <f t="shared" si="80"/>
        <v>42151.859999999986</v>
      </c>
      <c r="O344" s="72">
        <f t="shared" si="80"/>
        <v>42151.859999999986</v>
      </c>
      <c r="P344" s="72">
        <f t="shared" si="80"/>
        <v>30811.85999999999</v>
      </c>
      <c r="Q344" s="72">
        <f t="shared" si="80"/>
        <v>30811.85999999999</v>
      </c>
      <c r="R344" s="72">
        <f t="shared" si="80"/>
        <v>30811.85999999999</v>
      </c>
      <c r="S344" s="72">
        <f t="shared" si="80"/>
        <v>30811.85999999999</v>
      </c>
      <c r="T344" s="72">
        <f t="shared" si="80"/>
        <v>30811.85999999999</v>
      </c>
      <c r="U344" s="72">
        <f t="shared" si="80"/>
        <v>30811.85999999999</v>
      </c>
      <c r="V344" s="72">
        <f t="shared" si="80"/>
        <v>30811.85999999999</v>
      </c>
      <c r="W344" s="72">
        <f t="shared" si="80"/>
        <v>10267.510000000002</v>
      </c>
      <c r="X344" s="72">
        <f t="shared" si="80"/>
        <v>10267.510000000002</v>
      </c>
      <c r="Y344" s="72">
        <f t="shared" si="80"/>
        <v>10267.510000000002</v>
      </c>
      <c r="Z344" s="72">
        <f t="shared" si="80"/>
        <v>10267.510000000002</v>
      </c>
      <c r="AA344" s="72">
        <f t="shared" si="80"/>
        <v>10267.510000000002</v>
      </c>
      <c r="AB344" s="72">
        <f t="shared" si="80"/>
        <v>10267.510000000002</v>
      </c>
      <c r="AC344" s="72">
        <f t="shared" si="80"/>
        <v>9187.859999999997</v>
      </c>
      <c r="AD344" s="72">
        <f t="shared" si="80"/>
        <v>458.96000000000004</v>
      </c>
      <c r="AE344" s="72">
        <f t="shared" si="80"/>
        <v>458.96000000000004</v>
      </c>
      <c r="AF344" s="73">
        <f t="shared" si="80"/>
        <v>458.96000000000004</v>
      </c>
      <c r="AG344" s="124"/>
      <c r="AH344" s="1"/>
      <c r="AI344" s="1"/>
      <c r="AJ344" s="1"/>
      <c r="AW344" s="124"/>
      <c r="AX344" s="124"/>
      <c r="AY344" s="1">
        <f>SUM(G344:AF344)</f>
        <v>2472508.769999997</v>
      </c>
    </row>
    <row r="345" spans="33:50" ht="13.5" thickTop="1">
      <c r="AG345" s="124"/>
      <c r="AH345" s="1"/>
      <c r="AI345" s="1"/>
      <c r="AJ345" s="1"/>
      <c r="AW345" s="124"/>
      <c r="AX345" s="124"/>
    </row>
    <row r="346" spans="33:50" ht="13.5" thickBot="1">
      <c r="AG346" s="124"/>
      <c r="AH346" s="1"/>
      <c r="AI346" s="1"/>
      <c r="AJ346" s="1"/>
      <c r="AW346" s="124"/>
      <c r="AX346" s="124"/>
    </row>
    <row r="347" spans="2:50" ht="13.5" thickTop="1">
      <c r="B347" s="98" t="s">
        <v>66</v>
      </c>
      <c r="C347" s="98"/>
      <c r="D347" s="2"/>
      <c r="E347" s="139"/>
      <c r="F347" s="6"/>
      <c r="G347" s="18"/>
      <c r="H347" s="3"/>
      <c r="I347" s="3"/>
      <c r="J347" s="3"/>
      <c r="K347" s="3"/>
      <c r="L347" s="3"/>
      <c r="M347" s="3"/>
      <c r="N347" s="3"/>
      <c r="O347" s="3"/>
      <c r="P347" s="3"/>
      <c r="Q347" s="3" t="s">
        <v>10</v>
      </c>
      <c r="R347" s="3"/>
      <c r="S347" s="3"/>
      <c r="T347" s="3"/>
      <c r="U347" s="3"/>
      <c r="V347" s="3" t="s">
        <v>11</v>
      </c>
      <c r="W347" s="3"/>
      <c r="X347" s="3"/>
      <c r="Y347" s="3"/>
      <c r="Z347" s="3"/>
      <c r="AA347" s="3" t="s">
        <v>47</v>
      </c>
      <c r="AB347" s="3"/>
      <c r="AC347" s="6"/>
      <c r="AG347" s="124"/>
      <c r="AH347" s="1"/>
      <c r="AI347" s="1"/>
      <c r="AJ347" s="1"/>
      <c r="AW347" s="124"/>
      <c r="AX347" s="124"/>
    </row>
    <row r="348" spans="4:50" ht="12.75">
      <c r="D348" s="7"/>
      <c r="E348" s="140"/>
      <c r="F348" s="23"/>
      <c r="G348" s="19">
        <v>1</v>
      </c>
      <c r="H348" s="8">
        <v>2</v>
      </c>
      <c r="I348" s="8">
        <v>3</v>
      </c>
      <c r="J348" s="8">
        <v>4</v>
      </c>
      <c r="K348" s="8">
        <v>5</v>
      </c>
      <c r="L348" s="8">
        <v>6</v>
      </c>
      <c r="M348" s="8">
        <v>7</v>
      </c>
      <c r="N348" s="8">
        <v>8</v>
      </c>
      <c r="O348" s="8">
        <v>9</v>
      </c>
      <c r="P348" s="8">
        <v>10</v>
      </c>
      <c r="Q348" s="8">
        <v>11</v>
      </c>
      <c r="R348" s="8">
        <v>12</v>
      </c>
      <c r="S348" s="8">
        <v>13</v>
      </c>
      <c r="T348" s="8">
        <v>14</v>
      </c>
      <c r="U348" s="8">
        <v>15</v>
      </c>
      <c r="V348" s="8">
        <v>16</v>
      </c>
      <c r="W348" s="8">
        <v>17</v>
      </c>
      <c r="X348" s="8">
        <v>18</v>
      </c>
      <c r="Y348" s="8">
        <v>19</v>
      </c>
      <c r="Z348" s="8">
        <v>20</v>
      </c>
      <c r="AA348" s="8">
        <v>21</v>
      </c>
      <c r="AB348" s="122">
        <v>22</v>
      </c>
      <c r="AC348" s="23"/>
      <c r="AG348" s="124"/>
      <c r="AH348" s="1"/>
      <c r="AI348" s="1"/>
      <c r="AJ348" s="1"/>
      <c r="AW348" s="124"/>
      <c r="AX348" s="124"/>
    </row>
    <row r="349" spans="4:50" ht="13.5" thickBot="1">
      <c r="D349" s="45"/>
      <c r="E349" s="141"/>
      <c r="F349" s="23" t="s">
        <v>3</v>
      </c>
      <c r="G349" s="42"/>
      <c r="H349" s="46">
        <v>1</v>
      </c>
      <c r="I349" s="46">
        <v>2</v>
      </c>
      <c r="J349" s="46">
        <v>3</v>
      </c>
      <c r="K349" s="46">
        <v>4</v>
      </c>
      <c r="L349" s="46">
        <v>5</v>
      </c>
      <c r="M349" s="46">
        <v>6</v>
      </c>
      <c r="N349" s="46">
        <v>7</v>
      </c>
      <c r="O349" s="46">
        <v>8</v>
      </c>
      <c r="P349" s="46">
        <v>9</v>
      </c>
      <c r="Q349" s="46">
        <v>10</v>
      </c>
      <c r="R349" s="46">
        <v>11</v>
      </c>
      <c r="S349" s="46">
        <v>12</v>
      </c>
      <c r="T349" s="46">
        <v>13</v>
      </c>
      <c r="U349" s="46">
        <v>14</v>
      </c>
      <c r="V349" s="46">
        <v>15</v>
      </c>
      <c r="W349" s="46">
        <v>16</v>
      </c>
      <c r="X349" s="46">
        <v>17</v>
      </c>
      <c r="Y349" s="46">
        <v>18</v>
      </c>
      <c r="Z349" s="46">
        <v>19</v>
      </c>
      <c r="AA349" s="46">
        <v>20</v>
      </c>
      <c r="AB349" s="46">
        <v>21</v>
      </c>
      <c r="AC349" s="123">
        <v>22</v>
      </c>
      <c r="AG349" s="124"/>
      <c r="AH349" s="1"/>
      <c r="AI349" s="1"/>
      <c r="AJ349" s="1"/>
      <c r="AW349" s="124"/>
      <c r="AX349" s="124"/>
    </row>
    <row r="350" spans="2:50" ht="14.25" thickBot="1" thickTop="1">
      <c r="B350" s="53"/>
      <c r="C350" s="103" t="s">
        <v>53</v>
      </c>
      <c r="D350" s="15" t="s">
        <v>3</v>
      </c>
      <c r="E350" s="142"/>
      <c r="F350" s="31" t="s">
        <v>25</v>
      </c>
      <c r="G350" s="37">
        <v>2011</v>
      </c>
      <c r="H350" s="16">
        <f>G350+1</f>
        <v>2012</v>
      </c>
      <c r="I350" s="16">
        <f aca="true" t="shared" si="81" ref="I350:AC350">H350+1</f>
        <v>2013</v>
      </c>
      <c r="J350" s="16">
        <f t="shared" si="81"/>
        <v>2014</v>
      </c>
      <c r="K350" s="16">
        <f>J350+1</f>
        <v>2015</v>
      </c>
      <c r="L350" s="16">
        <f t="shared" si="81"/>
        <v>2016</v>
      </c>
      <c r="M350" s="16">
        <f t="shared" si="81"/>
        <v>2017</v>
      </c>
      <c r="N350" s="16">
        <f t="shared" si="81"/>
        <v>2018</v>
      </c>
      <c r="O350" s="16">
        <f t="shared" si="81"/>
        <v>2019</v>
      </c>
      <c r="P350" s="16">
        <f t="shared" si="81"/>
        <v>2020</v>
      </c>
      <c r="Q350" s="186">
        <f t="shared" si="81"/>
        <v>2021</v>
      </c>
      <c r="R350" s="186">
        <f t="shared" si="81"/>
        <v>2022</v>
      </c>
      <c r="S350" s="16">
        <f t="shared" si="81"/>
        <v>2023</v>
      </c>
      <c r="T350" s="16">
        <f t="shared" si="81"/>
        <v>2024</v>
      </c>
      <c r="U350" s="16">
        <f t="shared" si="81"/>
        <v>2025</v>
      </c>
      <c r="V350" s="186">
        <f t="shared" si="81"/>
        <v>2026</v>
      </c>
      <c r="W350" s="186">
        <f t="shared" si="81"/>
        <v>2027</v>
      </c>
      <c r="X350" s="16">
        <f t="shared" si="81"/>
        <v>2028</v>
      </c>
      <c r="Y350" s="16">
        <f t="shared" si="81"/>
        <v>2029</v>
      </c>
      <c r="Z350" s="16">
        <f t="shared" si="81"/>
        <v>2030</v>
      </c>
      <c r="AA350" s="186">
        <f t="shared" si="81"/>
        <v>2031</v>
      </c>
      <c r="AB350" s="186">
        <f t="shared" si="81"/>
        <v>2032</v>
      </c>
      <c r="AC350" s="16">
        <f t="shared" si="81"/>
        <v>2033</v>
      </c>
      <c r="AG350" s="124"/>
      <c r="AH350" s="1"/>
      <c r="AI350" s="1"/>
      <c r="AJ350" s="1"/>
      <c r="AW350" s="124"/>
      <c r="AX350" s="124"/>
    </row>
    <row r="351" spans="1:50" ht="13.5" thickTop="1">
      <c r="A351">
        <v>1</v>
      </c>
      <c r="B351" s="7" t="s">
        <v>26</v>
      </c>
      <c r="C351" s="100" t="s">
        <v>54</v>
      </c>
      <c r="D351" s="28">
        <v>2000</v>
      </c>
      <c r="E351" s="143"/>
      <c r="F351" s="29">
        <v>74.6</v>
      </c>
      <c r="G351" s="38">
        <f>ROUND(D351*F351,2)</f>
        <v>149200</v>
      </c>
      <c r="H351" s="28"/>
      <c r="I351" s="28"/>
      <c r="J351" s="28"/>
      <c r="K351" s="28"/>
      <c r="L351" s="28"/>
      <c r="M351" s="28"/>
      <c r="N351" s="28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30"/>
      <c r="AG351" s="124"/>
      <c r="AH351" s="1">
        <f aca="true" t="shared" si="82" ref="AH351:AH379">SUM(G351:AF351)</f>
        <v>149200</v>
      </c>
      <c r="AI351" s="1"/>
      <c r="AJ351" s="1"/>
      <c r="AL351">
        <v>1</v>
      </c>
      <c r="AM351" s="1">
        <f>AH351+AH366</f>
        <v>245000</v>
      </c>
      <c r="AW351" s="124"/>
      <c r="AX351" s="124"/>
    </row>
    <row r="352" spans="1:50" ht="12.75">
      <c r="A352">
        <v>2</v>
      </c>
      <c r="B352" s="7" t="s">
        <v>13</v>
      </c>
      <c r="C352" s="100" t="s">
        <v>54</v>
      </c>
      <c r="D352" s="10">
        <v>530</v>
      </c>
      <c r="E352" s="144"/>
      <c r="F352" s="24">
        <v>74.6</v>
      </c>
      <c r="G352" s="20">
        <f>ROUND(D352*F352,2)</f>
        <v>39538</v>
      </c>
      <c r="H352" s="8"/>
      <c r="I352" s="10"/>
      <c r="J352" s="10"/>
      <c r="K352" s="10"/>
      <c r="L352" s="10"/>
      <c r="M352" s="10"/>
      <c r="N352" s="10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23"/>
      <c r="AG352" s="124"/>
      <c r="AH352" s="1">
        <f t="shared" si="82"/>
        <v>39538</v>
      </c>
      <c r="AI352" s="1"/>
      <c r="AJ352" s="1"/>
      <c r="AL352">
        <v>2</v>
      </c>
      <c r="AM352" s="1">
        <f aca="true" t="shared" si="83" ref="AM352:AM364">AH352+AH367</f>
        <v>64925</v>
      </c>
      <c r="AW352" s="124"/>
      <c r="AX352" s="124"/>
    </row>
    <row r="353" spans="1:50" ht="12.75">
      <c r="A353">
        <v>3</v>
      </c>
      <c r="B353" s="7" t="s">
        <v>14</v>
      </c>
      <c r="C353" s="100" t="s">
        <v>54</v>
      </c>
      <c r="D353" s="10">
        <v>530</v>
      </c>
      <c r="E353" s="144"/>
      <c r="F353" s="24">
        <v>74.6</v>
      </c>
      <c r="G353" s="20">
        <f>ROUND(D353*F353,2)</f>
        <v>39538</v>
      </c>
      <c r="H353" s="10"/>
      <c r="I353" s="10"/>
      <c r="J353" s="10"/>
      <c r="K353" s="10"/>
      <c r="L353" s="10"/>
      <c r="M353" s="10"/>
      <c r="N353" s="10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23"/>
      <c r="AG353" s="124"/>
      <c r="AH353" s="1">
        <f t="shared" si="82"/>
        <v>39538</v>
      </c>
      <c r="AI353" s="1"/>
      <c r="AJ353" s="1"/>
      <c r="AL353">
        <v>3</v>
      </c>
      <c r="AM353" s="1">
        <f t="shared" si="83"/>
        <v>64925</v>
      </c>
      <c r="AW353" s="124"/>
      <c r="AX353" s="124"/>
    </row>
    <row r="354" spans="1:50" ht="12.75">
      <c r="A354">
        <v>4</v>
      </c>
      <c r="B354" s="7" t="s">
        <v>15</v>
      </c>
      <c r="C354" s="100" t="s">
        <v>54</v>
      </c>
      <c r="D354" s="10">
        <v>530</v>
      </c>
      <c r="E354" s="144"/>
      <c r="F354" s="24">
        <v>74.6</v>
      </c>
      <c r="G354" s="20">
        <f>ROUND(D354*F354,2)</f>
        <v>39538</v>
      </c>
      <c r="H354" s="10"/>
      <c r="I354" s="10"/>
      <c r="J354" s="10"/>
      <c r="K354" s="10"/>
      <c r="L354" s="10"/>
      <c r="M354" s="10"/>
      <c r="N354" s="10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23"/>
      <c r="AG354" s="124"/>
      <c r="AH354" s="1">
        <f t="shared" si="82"/>
        <v>39538</v>
      </c>
      <c r="AI354" s="1"/>
      <c r="AJ354" s="1"/>
      <c r="AL354">
        <v>4</v>
      </c>
      <c r="AM354" s="1">
        <f t="shared" si="83"/>
        <v>64925</v>
      </c>
      <c r="AW354" s="124"/>
      <c r="AX354" s="124"/>
    </row>
    <row r="355" spans="1:50" ht="12.75">
      <c r="A355">
        <v>5</v>
      </c>
      <c r="B355" s="7" t="s">
        <v>27</v>
      </c>
      <c r="C355" s="100" t="s">
        <v>54</v>
      </c>
      <c r="D355" s="10">
        <v>530</v>
      </c>
      <c r="E355" s="144"/>
      <c r="F355" s="24">
        <v>74.6</v>
      </c>
      <c r="G355" s="20"/>
      <c r="H355" s="10"/>
      <c r="I355" s="10">
        <f>ROUND(D355*F355,2)</f>
        <v>39538</v>
      </c>
      <c r="J355" s="10"/>
      <c r="K355" s="10"/>
      <c r="L355" s="10"/>
      <c r="M355" s="10"/>
      <c r="N355" s="10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23"/>
      <c r="AG355" s="124"/>
      <c r="AH355" s="1">
        <f t="shared" si="82"/>
        <v>39538</v>
      </c>
      <c r="AI355" s="1"/>
      <c r="AJ355" s="1"/>
      <c r="AL355">
        <v>5</v>
      </c>
      <c r="AM355" s="1">
        <f t="shared" si="83"/>
        <v>64925</v>
      </c>
      <c r="AW355" s="124"/>
      <c r="AX355" s="124"/>
    </row>
    <row r="356" spans="1:50" ht="12.75">
      <c r="A356">
        <v>6</v>
      </c>
      <c r="B356" s="7" t="s">
        <v>20</v>
      </c>
      <c r="C356" s="100" t="s">
        <v>54</v>
      </c>
      <c r="D356" s="10">
        <v>530</v>
      </c>
      <c r="E356" s="144"/>
      <c r="F356" s="24">
        <v>74.6</v>
      </c>
      <c r="G356" s="20"/>
      <c r="H356" s="10"/>
      <c r="I356" s="10">
        <f>ROUND(D356*F356,2)</f>
        <v>39538</v>
      </c>
      <c r="J356" s="10"/>
      <c r="K356" s="10"/>
      <c r="L356" s="10"/>
      <c r="M356" s="10"/>
      <c r="N356" s="10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23"/>
      <c r="AG356" s="124"/>
      <c r="AH356" s="1">
        <f t="shared" si="82"/>
        <v>39538</v>
      </c>
      <c r="AI356" s="1"/>
      <c r="AJ356" s="1"/>
      <c r="AL356">
        <v>6</v>
      </c>
      <c r="AM356" s="1">
        <f t="shared" si="83"/>
        <v>64925</v>
      </c>
      <c r="AW356" s="124"/>
      <c r="AX356" s="124"/>
    </row>
    <row r="357" spans="1:50" ht="12.75">
      <c r="A357">
        <v>7</v>
      </c>
      <c r="B357" s="7" t="s">
        <v>21</v>
      </c>
      <c r="C357" s="100" t="s">
        <v>54</v>
      </c>
      <c r="D357" s="10">
        <v>530</v>
      </c>
      <c r="E357" s="144"/>
      <c r="F357" s="24">
        <v>74.6</v>
      </c>
      <c r="G357" s="20"/>
      <c r="H357" s="10"/>
      <c r="I357" s="10">
        <f>ROUND(D357*F357,2)</f>
        <v>39538</v>
      </c>
      <c r="J357" s="10"/>
      <c r="K357" s="10"/>
      <c r="L357" s="10"/>
      <c r="M357" s="10"/>
      <c r="N357" s="10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23"/>
      <c r="AG357" s="124"/>
      <c r="AH357" s="1">
        <f t="shared" si="82"/>
        <v>39538</v>
      </c>
      <c r="AI357" s="1"/>
      <c r="AJ357" s="1"/>
      <c r="AL357">
        <v>7</v>
      </c>
      <c r="AM357" s="1">
        <f t="shared" si="83"/>
        <v>64925</v>
      </c>
      <c r="AW357" s="124"/>
      <c r="AX357" s="124"/>
    </row>
    <row r="358" spans="1:50" ht="12.75">
      <c r="A358">
        <v>8</v>
      </c>
      <c r="B358" s="7" t="s">
        <v>28</v>
      </c>
      <c r="C358" s="100" t="s">
        <v>54</v>
      </c>
      <c r="D358" s="10">
        <v>530</v>
      </c>
      <c r="E358" s="144"/>
      <c r="F358" s="24">
        <v>74.6</v>
      </c>
      <c r="G358" s="20"/>
      <c r="H358" s="10"/>
      <c r="I358" s="10"/>
      <c r="J358" s="10">
        <f>ROUND(D358*F358,2)</f>
        <v>39538</v>
      </c>
      <c r="K358" s="10"/>
      <c r="L358" s="10"/>
      <c r="M358" s="10"/>
      <c r="N358" s="10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23"/>
      <c r="AG358" s="124"/>
      <c r="AH358" s="1">
        <f t="shared" si="82"/>
        <v>39538</v>
      </c>
      <c r="AI358" s="1"/>
      <c r="AJ358" s="1"/>
      <c r="AL358">
        <v>8</v>
      </c>
      <c r="AM358" s="1">
        <f t="shared" si="83"/>
        <v>64925</v>
      </c>
      <c r="AW358" s="124"/>
      <c r="AX358" s="124"/>
    </row>
    <row r="359" spans="1:50" ht="12.75">
      <c r="A359">
        <v>9</v>
      </c>
      <c r="B359" s="7" t="s">
        <v>22</v>
      </c>
      <c r="C359" s="100" t="s">
        <v>54</v>
      </c>
      <c r="D359" s="10">
        <v>530</v>
      </c>
      <c r="E359" s="144"/>
      <c r="F359" s="24">
        <v>74.6</v>
      </c>
      <c r="G359" s="20"/>
      <c r="H359" s="10"/>
      <c r="I359" s="10"/>
      <c r="J359" s="10">
        <f>ROUND(D359*F359,2)</f>
        <v>39538</v>
      </c>
      <c r="K359" s="10"/>
      <c r="L359" s="10"/>
      <c r="M359" s="10"/>
      <c r="N359" s="10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23"/>
      <c r="AG359" s="124"/>
      <c r="AH359" s="1">
        <f t="shared" si="82"/>
        <v>39538</v>
      </c>
      <c r="AI359" s="1"/>
      <c r="AJ359" s="1"/>
      <c r="AL359">
        <v>9</v>
      </c>
      <c r="AM359" s="1">
        <f t="shared" si="83"/>
        <v>64925</v>
      </c>
      <c r="AW359" s="124"/>
      <c r="AX359" s="124"/>
    </row>
    <row r="360" spans="1:50" ht="12.75">
      <c r="A360">
        <v>10</v>
      </c>
      <c r="B360" s="87" t="s">
        <v>16</v>
      </c>
      <c r="C360" s="104" t="s">
        <v>54</v>
      </c>
      <c r="D360" s="119">
        <v>550</v>
      </c>
      <c r="E360" s="145"/>
      <c r="F360" s="25">
        <v>74.6</v>
      </c>
      <c r="G360" s="21"/>
      <c r="H360" s="12"/>
      <c r="I360" s="12"/>
      <c r="J360" s="12">
        <f>ROUND(D360*F360,2)</f>
        <v>41030</v>
      </c>
      <c r="K360" s="12"/>
      <c r="L360" s="12"/>
      <c r="M360" s="10"/>
      <c r="N360" s="10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23"/>
      <c r="AG360" s="124"/>
      <c r="AH360" s="1">
        <f t="shared" si="82"/>
        <v>41030</v>
      </c>
      <c r="AI360" s="1"/>
      <c r="AJ360" s="1"/>
      <c r="AL360">
        <v>10</v>
      </c>
      <c r="AM360" s="1">
        <f t="shared" si="83"/>
        <v>67375</v>
      </c>
      <c r="AW360" s="124"/>
      <c r="AX360" s="124"/>
    </row>
    <row r="361" spans="1:50" ht="12.75">
      <c r="A361">
        <v>11</v>
      </c>
      <c r="B361" s="7" t="s">
        <v>23</v>
      </c>
      <c r="C361" s="100" t="s">
        <v>54</v>
      </c>
      <c r="D361" s="10">
        <v>530</v>
      </c>
      <c r="E361" s="144"/>
      <c r="F361" s="24">
        <v>74.6</v>
      </c>
      <c r="G361" s="20"/>
      <c r="H361" s="10"/>
      <c r="I361" s="10"/>
      <c r="J361" s="10"/>
      <c r="K361" s="10">
        <f>ROUND(D361*F361,2)</f>
        <v>39538</v>
      </c>
      <c r="L361" s="10"/>
      <c r="M361" s="10"/>
      <c r="N361" s="10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23"/>
      <c r="AG361" s="124"/>
      <c r="AH361" s="1">
        <f t="shared" si="82"/>
        <v>39538</v>
      </c>
      <c r="AI361" s="1"/>
      <c r="AJ361" s="1"/>
      <c r="AL361">
        <v>11</v>
      </c>
      <c r="AM361" s="1">
        <f t="shared" si="83"/>
        <v>64925</v>
      </c>
      <c r="AW361" s="124"/>
      <c r="AX361" s="124"/>
    </row>
    <row r="362" spans="1:50" ht="12.75">
      <c r="A362">
        <v>12</v>
      </c>
      <c r="B362" s="87" t="s">
        <v>17</v>
      </c>
      <c r="C362" s="104" t="s">
        <v>54</v>
      </c>
      <c r="D362" s="119">
        <v>550</v>
      </c>
      <c r="E362" s="145"/>
      <c r="F362" s="25">
        <v>74.6</v>
      </c>
      <c r="G362" s="21"/>
      <c r="H362" s="12"/>
      <c r="I362" s="12"/>
      <c r="J362" s="12"/>
      <c r="K362" s="12">
        <f>ROUND(D362*F362,2)</f>
        <v>41030</v>
      </c>
      <c r="L362" s="12"/>
      <c r="M362" s="10"/>
      <c r="N362" s="10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23"/>
      <c r="AG362" s="124"/>
      <c r="AH362" s="1">
        <f t="shared" si="82"/>
        <v>41030</v>
      </c>
      <c r="AI362" s="1"/>
      <c r="AJ362" s="1"/>
      <c r="AL362">
        <v>12</v>
      </c>
      <c r="AM362" s="1">
        <f t="shared" si="83"/>
        <v>67375</v>
      </c>
      <c r="AW362" s="124"/>
      <c r="AX362" s="124"/>
    </row>
    <row r="363" spans="1:50" ht="12.75">
      <c r="A363">
        <v>13</v>
      </c>
      <c r="B363" s="7" t="s">
        <v>24</v>
      </c>
      <c r="C363" s="100" t="s">
        <v>54</v>
      </c>
      <c r="D363" s="10">
        <v>530</v>
      </c>
      <c r="E363" s="144"/>
      <c r="F363" s="24">
        <v>74.6</v>
      </c>
      <c r="G363" s="20"/>
      <c r="H363" s="10"/>
      <c r="I363" s="10"/>
      <c r="J363" s="10"/>
      <c r="K363" s="10"/>
      <c r="L363" s="10">
        <f>ROUND(D363*F363,2)</f>
        <v>39538</v>
      </c>
      <c r="M363" s="10"/>
      <c r="N363" s="10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23"/>
      <c r="AG363" s="124"/>
      <c r="AH363" s="1">
        <f t="shared" si="82"/>
        <v>39538</v>
      </c>
      <c r="AI363" s="1"/>
      <c r="AJ363" s="1"/>
      <c r="AL363">
        <v>13</v>
      </c>
      <c r="AM363" s="1">
        <f t="shared" si="83"/>
        <v>64925</v>
      </c>
      <c r="AW363" s="124"/>
      <c r="AX363" s="124"/>
    </row>
    <row r="364" spans="1:50" ht="12.75">
      <c r="A364">
        <v>14</v>
      </c>
      <c r="B364" s="87" t="s">
        <v>19</v>
      </c>
      <c r="C364" s="104" t="s">
        <v>54</v>
      </c>
      <c r="D364" s="119">
        <v>550</v>
      </c>
      <c r="E364" s="145"/>
      <c r="F364" s="25">
        <v>74.6</v>
      </c>
      <c r="G364" s="21"/>
      <c r="H364" s="12"/>
      <c r="I364" s="12"/>
      <c r="J364" s="12"/>
      <c r="K364" s="12"/>
      <c r="L364" s="12">
        <f>ROUND(D364*F364,2)</f>
        <v>41030</v>
      </c>
      <c r="M364" s="10"/>
      <c r="N364" s="10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23"/>
      <c r="AG364" s="124"/>
      <c r="AH364" s="1">
        <f t="shared" si="82"/>
        <v>41030</v>
      </c>
      <c r="AI364" s="1"/>
      <c r="AJ364" s="1"/>
      <c r="AL364">
        <v>14</v>
      </c>
      <c r="AM364" s="1">
        <f t="shared" si="83"/>
        <v>67375</v>
      </c>
      <c r="AN364" s="1">
        <f>SUM(AM351:AM364)</f>
        <v>1096375</v>
      </c>
      <c r="AO364" s="1">
        <f>AN364-AI380</f>
        <v>0</v>
      </c>
      <c r="AW364" s="124"/>
      <c r="AX364" s="124"/>
    </row>
    <row r="365" spans="2:50" ht="12.75">
      <c r="B365" s="7"/>
      <c r="C365" s="101"/>
      <c r="D365" s="10"/>
      <c r="E365" s="144"/>
      <c r="F365" s="24"/>
      <c r="G365" s="20"/>
      <c r="H365" s="10"/>
      <c r="I365" s="10"/>
      <c r="J365" s="10"/>
      <c r="K365" s="10"/>
      <c r="L365" s="10"/>
      <c r="M365" s="10"/>
      <c r="N365" s="10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23"/>
      <c r="AG365" s="124"/>
      <c r="AH365" s="1"/>
      <c r="AI365" s="1"/>
      <c r="AJ365" s="1"/>
      <c r="AW365" s="124"/>
      <c r="AX365" s="124"/>
    </row>
    <row r="366" spans="1:50" ht="12.75">
      <c r="A366">
        <v>1</v>
      </c>
      <c r="B366" s="7" t="s">
        <v>26</v>
      </c>
      <c r="C366" s="100" t="s">
        <v>56</v>
      </c>
      <c r="D366" s="28">
        <v>2000</v>
      </c>
      <c r="E366" s="143"/>
      <c r="F366" s="24">
        <v>47.9</v>
      </c>
      <c r="G366" s="20"/>
      <c r="H366" s="28">
        <f>ROUND(D366*F366,2)</f>
        <v>95800</v>
      </c>
      <c r="I366" s="28"/>
      <c r="J366" s="28"/>
      <c r="K366" s="28"/>
      <c r="L366" s="28"/>
      <c r="M366" s="10"/>
      <c r="N366" s="10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23"/>
      <c r="AG366" s="124"/>
      <c r="AH366" s="1">
        <f t="shared" si="82"/>
        <v>95800</v>
      </c>
      <c r="AI366" s="1"/>
      <c r="AJ366" s="1"/>
      <c r="AW366" s="124"/>
      <c r="AX366" s="124"/>
    </row>
    <row r="367" spans="1:50" ht="12.75">
      <c r="A367">
        <v>2</v>
      </c>
      <c r="B367" s="7" t="s">
        <v>13</v>
      </c>
      <c r="C367" s="100" t="s">
        <v>56</v>
      </c>
      <c r="D367" s="10">
        <v>530</v>
      </c>
      <c r="E367" s="144"/>
      <c r="F367" s="24">
        <v>47.9</v>
      </c>
      <c r="G367" s="20"/>
      <c r="H367" s="28">
        <f>ROUND(D367*F367,2)</f>
        <v>25387</v>
      </c>
      <c r="I367" s="8"/>
      <c r="J367" s="10"/>
      <c r="K367" s="10"/>
      <c r="L367" s="10"/>
      <c r="M367" s="10"/>
      <c r="N367" s="10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23"/>
      <c r="AG367" s="124"/>
      <c r="AH367" s="1">
        <f t="shared" si="82"/>
        <v>25387</v>
      </c>
      <c r="AI367" s="1"/>
      <c r="AJ367" s="1"/>
      <c r="AW367" s="124"/>
      <c r="AX367" s="124"/>
    </row>
    <row r="368" spans="1:50" ht="12.75">
      <c r="A368">
        <v>3</v>
      </c>
      <c r="B368" s="7" t="s">
        <v>14</v>
      </c>
      <c r="C368" s="100" t="s">
        <v>56</v>
      </c>
      <c r="D368" s="10">
        <v>530</v>
      </c>
      <c r="E368" s="144"/>
      <c r="F368" s="24">
        <v>47.9</v>
      </c>
      <c r="G368" s="20"/>
      <c r="H368" s="28"/>
      <c r="I368" s="10">
        <f>ROUND(D368*F368,2)</f>
        <v>25387</v>
      </c>
      <c r="J368" s="10"/>
      <c r="K368" s="10"/>
      <c r="L368" s="10"/>
      <c r="M368" s="10"/>
      <c r="N368" s="1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23"/>
      <c r="AG368" s="124"/>
      <c r="AH368" s="1">
        <f t="shared" si="82"/>
        <v>25387</v>
      </c>
      <c r="AI368" s="1"/>
      <c r="AJ368" s="1"/>
      <c r="AW368" s="124"/>
      <c r="AX368" s="124"/>
    </row>
    <row r="369" spans="1:50" ht="12.75">
      <c r="A369">
        <v>4</v>
      </c>
      <c r="B369" s="7" t="s">
        <v>15</v>
      </c>
      <c r="C369" s="100" t="s">
        <v>56</v>
      </c>
      <c r="D369" s="10">
        <v>530</v>
      </c>
      <c r="E369" s="144"/>
      <c r="F369" s="24">
        <v>47.9</v>
      </c>
      <c r="G369" s="20"/>
      <c r="H369" s="28"/>
      <c r="I369" s="10">
        <f>ROUND(D369*F369,2)</f>
        <v>25387</v>
      </c>
      <c r="J369" s="10"/>
      <c r="K369" s="10"/>
      <c r="L369" s="10"/>
      <c r="M369" s="10"/>
      <c r="N369" s="10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23"/>
      <c r="AG369" s="124"/>
      <c r="AH369" s="1">
        <f t="shared" si="82"/>
        <v>25387</v>
      </c>
      <c r="AI369" s="1"/>
      <c r="AJ369" s="1"/>
      <c r="AW369" s="124"/>
      <c r="AX369" s="124"/>
    </row>
    <row r="370" spans="1:50" ht="12.75">
      <c r="A370">
        <v>5</v>
      </c>
      <c r="B370" s="7" t="s">
        <v>27</v>
      </c>
      <c r="C370" s="100" t="s">
        <v>56</v>
      </c>
      <c r="D370" s="10">
        <v>530</v>
      </c>
      <c r="E370" s="144"/>
      <c r="F370" s="24">
        <v>47.9</v>
      </c>
      <c r="G370" s="20"/>
      <c r="H370" s="10"/>
      <c r="I370" s="10">
        <f>ROUND(D370*F370,2)</f>
        <v>25387</v>
      </c>
      <c r="J370" s="10"/>
      <c r="K370" s="10"/>
      <c r="L370" s="10"/>
      <c r="M370" s="10"/>
      <c r="N370" s="10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23"/>
      <c r="AG370" s="124"/>
      <c r="AH370" s="1">
        <f t="shared" si="82"/>
        <v>25387</v>
      </c>
      <c r="AI370" s="1"/>
      <c r="AJ370" s="1"/>
      <c r="AW370" s="124"/>
      <c r="AX370" s="124"/>
    </row>
    <row r="371" spans="1:50" ht="12.75">
      <c r="A371">
        <v>6</v>
      </c>
      <c r="B371" s="7" t="s">
        <v>20</v>
      </c>
      <c r="C371" s="100" t="s">
        <v>56</v>
      </c>
      <c r="D371" s="10">
        <v>530</v>
      </c>
      <c r="E371" s="144"/>
      <c r="F371" s="24">
        <v>47.9</v>
      </c>
      <c r="G371" s="20"/>
      <c r="H371" s="10"/>
      <c r="I371" s="10"/>
      <c r="J371" s="10">
        <f>ROUND(D371*F371,2)</f>
        <v>25387</v>
      </c>
      <c r="K371" s="10"/>
      <c r="L371" s="10"/>
      <c r="M371" s="10"/>
      <c r="N371" s="10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23"/>
      <c r="AG371" s="124"/>
      <c r="AH371" s="1">
        <f t="shared" si="82"/>
        <v>25387</v>
      </c>
      <c r="AI371" s="1"/>
      <c r="AJ371" s="1"/>
      <c r="AW371" s="124"/>
      <c r="AX371" s="124"/>
    </row>
    <row r="372" spans="1:50" ht="12.75">
      <c r="A372">
        <v>7</v>
      </c>
      <c r="B372" s="7" t="s">
        <v>21</v>
      </c>
      <c r="C372" s="100" t="s">
        <v>56</v>
      </c>
      <c r="D372" s="10">
        <v>530</v>
      </c>
      <c r="E372" s="144"/>
      <c r="F372" s="24">
        <v>47.9</v>
      </c>
      <c r="G372" s="20"/>
      <c r="H372" s="10"/>
      <c r="I372" s="10"/>
      <c r="J372" s="10">
        <f>ROUND(D372*F372,2)</f>
        <v>25387</v>
      </c>
      <c r="K372" s="10"/>
      <c r="L372" s="10"/>
      <c r="M372" s="10"/>
      <c r="N372" s="10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23"/>
      <c r="AG372" s="124"/>
      <c r="AH372" s="1">
        <f t="shared" si="82"/>
        <v>25387</v>
      </c>
      <c r="AI372" s="1"/>
      <c r="AJ372" s="1"/>
      <c r="AW372" s="124"/>
      <c r="AX372" s="124"/>
    </row>
    <row r="373" spans="1:50" ht="12.75">
      <c r="A373">
        <v>8</v>
      </c>
      <c r="B373" s="7" t="s">
        <v>28</v>
      </c>
      <c r="C373" s="100" t="s">
        <v>56</v>
      </c>
      <c r="D373" s="10">
        <v>530</v>
      </c>
      <c r="E373" s="144"/>
      <c r="F373" s="24">
        <v>47.9</v>
      </c>
      <c r="G373" s="20"/>
      <c r="H373" s="10"/>
      <c r="I373" s="10"/>
      <c r="J373" s="10">
        <f>ROUND(D373*F373,2)</f>
        <v>25387</v>
      </c>
      <c r="K373" s="10"/>
      <c r="L373" s="10"/>
      <c r="M373" s="10"/>
      <c r="N373" s="10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23"/>
      <c r="AG373" s="124"/>
      <c r="AH373" s="1">
        <f t="shared" si="82"/>
        <v>25387</v>
      </c>
      <c r="AI373" s="1"/>
      <c r="AJ373" s="1"/>
      <c r="AW373" s="124"/>
      <c r="AX373" s="124"/>
    </row>
    <row r="374" spans="1:50" ht="12.75">
      <c r="A374">
        <v>9</v>
      </c>
      <c r="B374" s="7" t="s">
        <v>22</v>
      </c>
      <c r="C374" s="100" t="s">
        <v>56</v>
      </c>
      <c r="D374" s="10">
        <v>530</v>
      </c>
      <c r="E374" s="144"/>
      <c r="F374" s="24">
        <v>47.9</v>
      </c>
      <c r="G374" s="20"/>
      <c r="H374" s="10"/>
      <c r="I374" s="10"/>
      <c r="J374" s="10"/>
      <c r="K374" s="10">
        <f>ROUND(D374*F374,2)</f>
        <v>25387</v>
      </c>
      <c r="L374" s="10"/>
      <c r="M374" s="10"/>
      <c r="N374" s="10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23"/>
      <c r="AG374" s="124"/>
      <c r="AH374" s="1">
        <f t="shared" si="82"/>
        <v>25387</v>
      </c>
      <c r="AI374" s="1"/>
      <c r="AJ374" s="1"/>
      <c r="AW374" s="124"/>
      <c r="AX374" s="124"/>
    </row>
    <row r="375" spans="1:50" ht="12.75">
      <c r="A375">
        <v>10</v>
      </c>
      <c r="B375" s="87" t="s">
        <v>16</v>
      </c>
      <c r="C375" s="104" t="s">
        <v>56</v>
      </c>
      <c r="D375" s="119">
        <v>550</v>
      </c>
      <c r="E375" s="145"/>
      <c r="F375" s="25">
        <v>47.9</v>
      </c>
      <c r="G375" s="21"/>
      <c r="H375" s="12"/>
      <c r="I375" s="12"/>
      <c r="J375" s="12"/>
      <c r="K375" s="12">
        <f>ROUND(D375*F375,2)</f>
        <v>26345</v>
      </c>
      <c r="L375" s="12"/>
      <c r="M375" s="12"/>
      <c r="N375" s="10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23"/>
      <c r="AG375" s="124"/>
      <c r="AH375" s="1">
        <f t="shared" si="82"/>
        <v>26345</v>
      </c>
      <c r="AI375" s="1"/>
      <c r="AJ375" s="1"/>
      <c r="AW375" s="124"/>
      <c r="AX375" s="124"/>
    </row>
    <row r="376" spans="1:50" ht="12.75">
      <c r="A376">
        <v>11</v>
      </c>
      <c r="B376" s="7" t="s">
        <v>23</v>
      </c>
      <c r="C376" s="100" t="s">
        <v>56</v>
      </c>
      <c r="D376" s="10">
        <v>530</v>
      </c>
      <c r="E376" s="144"/>
      <c r="F376" s="24">
        <v>47.9</v>
      </c>
      <c r="G376" s="20"/>
      <c r="H376" s="10"/>
      <c r="I376" s="10"/>
      <c r="J376" s="10"/>
      <c r="K376" s="10"/>
      <c r="L376" s="10">
        <f>ROUND(D376*F376,2)</f>
        <v>25387</v>
      </c>
      <c r="M376" s="10"/>
      <c r="N376" s="10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23"/>
      <c r="AG376" s="124"/>
      <c r="AH376" s="1">
        <f t="shared" si="82"/>
        <v>25387</v>
      </c>
      <c r="AI376" s="1"/>
      <c r="AJ376" s="1"/>
      <c r="AW376" s="124"/>
      <c r="AX376" s="124"/>
    </row>
    <row r="377" spans="1:50" ht="12.75">
      <c r="A377">
        <v>12</v>
      </c>
      <c r="B377" s="87" t="s">
        <v>17</v>
      </c>
      <c r="C377" s="104" t="s">
        <v>56</v>
      </c>
      <c r="D377" s="119">
        <v>550</v>
      </c>
      <c r="E377" s="145"/>
      <c r="F377" s="25">
        <v>47.9</v>
      </c>
      <c r="G377" s="21"/>
      <c r="H377" s="12"/>
      <c r="I377" s="12"/>
      <c r="J377" s="12"/>
      <c r="K377" s="12"/>
      <c r="L377" s="12">
        <f>ROUND(D377*F377,2)</f>
        <v>26345</v>
      </c>
      <c r="M377" s="12"/>
      <c r="N377" s="10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23"/>
      <c r="AG377" s="124"/>
      <c r="AH377" s="1">
        <f t="shared" si="82"/>
        <v>26345</v>
      </c>
      <c r="AI377" s="1"/>
      <c r="AJ377" s="1"/>
      <c r="AW377" s="124"/>
      <c r="AX377" s="124"/>
    </row>
    <row r="378" spans="1:50" ht="12.75">
      <c r="A378">
        <v>13</v>
      </c>
      <c r="B378" s="7" t="s">
        <v>24</v>
      </c>
      <c r="C378" s="100" t="s">
        <v>56</v>
      </c>
      <c r="D378" s="10">
        <v>530</v>
      </c>
      <c r="E378" s="144"/>
      <c r="F378" s="24">
        <v>47.9</v>
      </c>
      <c r="G378" s="20"/>
      <c r="H378" s="10"/>
      <c r="I378" s="10"/>
      <c r="J378" s="10"/>
      <c r="K378" s="10"/>
      <c r="L378" s="10"/>
      <c r="M378" s="10">
        <f>ROUND(D378*F378,2)</f>
        <v>25387</v>
      </c>
      <c r="N378" s="10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23"/>
      <c r="AG378" s="124"/>
      <c r="AH378" s="1">
        <f t="shared" si="82"/>
        <v>25387</v>
      </c>
      <c r="AI378" s="1"/>
      <c r="AJ378" s="1"/>
      <c r="AW378" s="124"/>
      <c r="AX378" s="124"/>
    </row>
    <row r="379" spans="1:50" ht="12.75">
      <c r="A379">
        <v>14</v>
      </c>
      <c r="B379" s="87" t="s">
        <v>19</v>
      </c>
      <c r="C379" s="104" t="s">
        <v>56</v>
      </c>
      <c r="D379" s="119">
        <v>550</v>
      </c>
      <c r="E379" s="145"/>
      <c r="F379" s="25">
        <v>47.9</v>
      </c>
      <c r="G379" s="21"/>
      <c r="H379" s="12"/>
      <c r="I379" s="12"/>
      <c r="J379" s="12"/>
      <c r="K379" s="12"/>
      <c r="L379" s="12"/>
      <c r="M379" s="12">
        <f>ROUND(D379*F379,2)</f>
        <v>26345</v>
      </c>
      <c r="N379" s="10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23"/>
      <c r="AG379" s="124"/>
      <c r="AH379" s="1">
        <f t="shared" si="82"/>
        <v>26345</v>
      </c>
      <c r="AI379" s="1"/>
      <c r="AJ379" s="1"/>
      <c r="AW379" s="124"/>
      <c r="AX379" s="124"/>
    </row>
    <row r="380" spans="2:50" ht="12.75">
      <c r="B380" s="7"/>
      <c r="C380" s="101"/>
      <c r="D380" s="10"/>
      <c r="E380" s="144"/>
      <c r="F380" s="23"/>
      <c r="G380" s="20"/>
      <c r="H380" s="10"/>
      <c r="I380" s="10"/>
      <c r="J380" s="10"/>
      <c r="K380" s="10"/>
      <c r="L380" s="10"/>
      <c r="M380" s="10"/>
      <c r="N380" s="10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23"/>
      <c r="AG380" s="124"/>
      <c r="AH380" s="1"/>
      <c r="AI380" s="1">
        <f>SUM(AH351:AH379)</f>
        <v>1096375</v>
      </c>
      <c r="AJ380" s="1"/>
      <c r="AW380" s="124"/>
      <c r="AX380" s="124"/>
    </row>
    <row r="381" spans="2:50" ht="13.5" thickBot="1">
      <c r="B381" s="15" t="s">
        <v>48</v>
      </c>
      <c r="C381" s="102"/>
      <c r="D381" s="16"/>
      <c r="E381" s="146"/>
      <c r="F381" s="73">
        <f>F351+F366</f>
        <v>122.5</v>
      </c>
      <c r="G381" s="77">
        <f aca="true" t="shared" si="84" ref="G381:AC381">SUM(G351:G380)</f>
        <v>267814</v>
      </c>
      <c r="H381" s="72">
        <f t="shared" si="84"/>
        <v>121187</v>
      </c>
      <c r="I381" s="72">
        <f t="shared" si="84"/>
        <v>194775</v>
      </c>
      <c r="J381" s="72">
        <f t="shared" si="84"/>
        <v>196267</v>
      </c>
      <c r="K381" s="72">
        <f t="shared" si="84"/>
        <v>132300</v>
      </c>
      <c r="L381" s="72">
        <f t="shared" si="84"/>
        <v>132300</v>
      </c>
      <c r="M381" s="72">
        <f t="shared" si="84"/>
        <v>51732</v>
      </c>
      <c r="N381" s="72">
        <f t="shared" si="84"/>
        <v>0</v>
      </c>
      <c r="O381" s="72">
        <f t="shared" si="84"/>
        <v>0</v>
      </c>
      <c r="P381" s="72">
        <f t="shared" si="84"/>
        <v>0</v>
      </c>
      <c r="Q381" s="72">
        <f t="shared" si="84"/>
        <v>0</v>
      </c>
      <c r="R381" s="72">
        <f t="shared" si="84"/>
        <v>0</v>
      </c>
      <c r="S381" s="72">
        <f t="shared" si="84"/>
        <v>0</v>
      </c>
      <c r="T381" s="72">
        <f t="shared" si="84"/>
        <v>0</v>
      </c>
      <c r="U381" s="72">
        <f t="shared" si="84"/>
        <v>0</v>
      </c>
      <c r="V381" s="72">
        <f t="shared" si="84"/>
        <v>0</v>
      </c>
      <c r="W381" s="72">
        <f t="shared" si="84"/>
        <v>0</v>
      </c>
      <c r="X381" s="72">
        <f t="shared" si="84"/>
        <v>0</v>
      </c>
      <c r="Y381" s="72">
        <f t="shared" si="84"/>
        <v>0</v>
      </c>
      <c r="Z381" s="72">
        <f t="shared" si="84"/>
        <v>0</v>
      </c>
      <c r="AA381" s="72">
        <f t="shared" si="84"/>
        <v>0</v>
      </c>
      <c r="AB381" s="72">
        <f t="shared" si="84"/>
        <v>0</v>
      </c>
      <c r="AC381" s="72">
        <f t="shared" si="84"/>
        <v>0</v>
      </c>
      <c r="AG381" s="124"/>
      <c r="AH381" s="1"/>
      <c r="AI381" s="1"/>
      <c r="AJ381" s="1"/>
      <c r="AW381" s="124"/>
      <c r="AX381" s="124"/>
    </row>
    <row r="382" spans="33:50" ht="14.25" thickBot="1" thickTop="1">
      <c r="AG382" s="124"/>
      <c r="AH382" s="1"/>
      <c r="AI382" s="1"/>
      <c r="AJ382" s="1"/>
      <c r="AW382" s="124"/>
      <c r="AX382" s="124"/>
    </row>
    <row r="383" spans="1:50" ht="13.5" thickTop="1">
      <c r="A383">
        <v>20</v>
      </c>
      <c r="B383" s="2" t="s">
        <v>44</v>
      </c>
      <c r="C383" s="100" t="s">
        <v>54</v>
      </c>
      <c r="D383" s="10">
        <v>87.46</v>
      </c>
      <c r="E383" s="62"/>
      <c r="F383" s="40">
        <v>74.6</v>
      </c>
      <c r="G383" s="114">
        <v>0</v>
      </c>
      <c r="H383" s="115">
        <v>0</v>
      </c>
      <c r="I383" s="48">
        <f aca="true" t="shared" si="85" ref="I383:I388">ROUND(D383*F383,2)</f>
        <v>6524.52</v>
      </c>
      <c r="J383" s="48">
        <f>ROUND(D383*F383,2)</f>
        <v>6524.52</v>
      </c>
      <c r="K383" s="48">
        <f>ROUND(D383*F383,2)</f>
        <v>6524.52</v>
      </c>
      <c r="L383" s="48">
        <f>ROUND(D383*F383,2)</f>
        <v>6524.52</v>
      </c>
      <c r="M383" s="48">
        <f>ROUND(D383*F383,2)</f>
        <v>6524.52</v>
      </c>
      <c r="N383" s="48">
        <f>ROUND(D383*F383,2)</f>
        <v>6524.52</v>
      </c>
      <c r="O383" s="48">
        <f>ROUND(D383*F383,2)</f>
        <v>6524.52</v>
      </c>
      <c r="P383" s="48">
        <f>ROUND(D383*F383,2)</f>
        <v>6524.52</v>
      </c>
      <c r="Q383" s="48">
        <f>ROUND(D383*F383,2)</f>
        <v>6524.52</v>
      </c>
      <c r="R383" s="48">
        <f>ROUND(D383*F383,2)</f>
        <v>6524.52</v>
      </c>
      <c r="S383" s="117">
        <f>ROUND(D383*F383,2)</f>
        <v>6524.52</v>
      </c>
      <c r="T383" s="117">
        <f>ROUND(D383*F383,2)</f>
        <v>6524.52</v>
      </c>
      <c r="U383" s="48"/>
      <c r="V383" s="48"/>
      <c r="W383" s="48"/>
      <c r="X383" s="48"/>
      <c r="Y383" s="48"/>
      <c r="Z383" s="48"/>
      <c r="AA383" s="48"/>
      <c r="AB383" s="48"/>
      <c r="AC383" s="40"/>
      <c r="AG383" s="124"/>
      <c r="AH383" s="1">
        <f aca="true" t="shared" si="86" ref="AH383:AH395">SUM(G383:AF383)</f>
        <v>78294.24000000002</v>
      </c>
      <c r="AI383" s="1"/>
      <c r="AJ383" s="1"/>
      <c r="AL383">
        <v>20</v>
      </c>
      <c r="AM383" s="1">
        <f aca="true" t="shared" si="87" ref="AM383:AM388">AH383+AH390</f>
        <v>128566.20000000004</v>
      </c>
      <c r="AW383" s="124"/>
      <c r="AX383" s="124"/>
    </row>
    <row r="384" spans="1:50" ht="12.75">
      <c r="A384">
        <v>21</v>
      </c>
      <c r="B384" s="7" t="s">
        <v>45</v>
      </c>
      <c r="C384" s="100" t="s">
        <v>54</v>
      </c>
      <c r="D384" s="10">
        <v>26.88</v>
      </c>
      <c r="E384" s="144"/>
      <c r="F384" s="24">
        <v>74.6</v>
      </c>
      <c r="G384" s="20">
        <f>ROUND(D384*F384,2)</f>
        <v>2005.25</v>
      </c>
      <c r="H384" s="10">
        <f>ROUND(D384*F384,2)</f>
        <v>2005.25</v>
      </c>
      <c r="I384" s="10">
        <f t="shared" si="85"/>
        <v>2005.25</v>
      </c>
      <c r="J384" s="10">
        <f>ROUND(D384*F384,2)</f>
        <v>2005.25</v>
      </c>
      <c r="K384" s="10">
        <f>ROUND(D384*F384,2)</f>
        <v>2005.25</v>
      </c>
      <c r="L384" s="10">
        <f>ROUND(D384*F384,2)</f>
        <v>2005.25</v>
      </c>
      <c r="M384" s="10">
        <f>ROUND(D384*F384,2)</f>
        <v>2005.25</v>
      </c>
      <c r="N384" s="10">
        <f>ROUND(D384*F384,2)</f>
        <v>2005.25</v>
      </c>
      <c r="O384" s="10">
        <f>ROUND(D384*F384,2)</f>
        <v>2005.25</v>
      </c>
      <c r="P384" s="10">
        <f>ROUND(D384*F384,2)</f>
        <v>2005.25</v>
      </c>
      <c r="Q384" s="10">
        <f>ROUND(D384*F384,2)</f>
        <v>2005.25</v>
      </c>
      <c r="R384" s="10">
        <f>ROUND(D384*F384,2)</f>
        <v>2005.25</v>
      </c>
      <c r="S384" s="10">
        <f>ROUND(D384*F384,2)</f>
        <v>2005.25</v>
      </c>
      <c r="T384" s="10">
        <f>ROUND(D384*F384,2)</f>
        <v>2005.25</v>
      </c>
      <c r="U384" s="10">
        <f>ROUND(D384*F384,2)</f>
        <v>2005.25</v>
      </c>
      <c r="V384" s="10">
        <f>ROUND(D384*F384,2)</f>
        <v>2005.25</v>
      </c>
      <c r="W384" s="10">
        <f>ROUND(D384*F384,2)</f>
        <v>2005.25</v>
      </c>
      <c r="X384" s="10">
        <f>ROUND(D384*F384,2)</f>
        <v>2005.25</v>
      </c>
      <c r="Y384" s="10">
        <f>ROUND(D384*F384,2)</f>
        <v>2005.25</v>
      </c>
      <c r="Z384" s="10">
        <f>ROUND(D384*F384,2)</f>
        <v>2005.25</v>
      </c>
      <c r="AA384" s="10">
        <f>ROUND(D384*F384,2)</f>
        <v>2005.25</v>
      </c>
      <c r="AB384" s="10">
        <f>ROUND(D384*F384,2)</f>
        <v>2005.25</v>
      </c>
      <c r="AC384" s="24"/>
      <c r="AG384" s="124"/>
      <c r="AH384" s="1">
        <f t="shared" si="86"/>
        <v>44115.5</v>
      </c>
      <c r="AI384" s="1"/>
      <c r="AJ384" s="1"/>
      <c r="AL384">
        <v>21</v>
      </c>
      <c r="AM384" s="1">
        <f t="shared" si="87"/>
        <v>72441.59999999999</v>
      </c>
      <c r="AW384" s="124"/>
      <c r="AX384" s="124"/>
    </row>
    <row r="385" spans="1:50" ht="12.75">
      <c r="A385">
        <v>22</v>
      </c>
      <c r="B385" s="7" t="s">
        <v>46</v>
      </c>
      <c r="C385" s="100" t="s">
        <v>55</v>
      </c>
      <c r="D385" s="10">
        <v>16.08</v>
      </c>
      <c r="E385" s="144"/>
      <c r="F385" s="24">
        <v>74.6</v>
      </c>
      <c r="G385" s="20">
        <f>ROUND(D385*F385,2)</f>
        <v>1199.57</v>
      </c>
      <c r="H385" s="10">
        <f>ROUND(D385*F385,2)</f>
        <v>1199.57</v>
      </c>
      <c r="I385" s="10">
        <f t="shared" si="85"/>
        <v>1199.57</v>
      </c>
      <c r="J385" s="10">
        <f>ROUND(D385*F385,2)</f>
        <v>1199.57</v>
      </c>
      <c r="K385" s="10">
        <f>ROUND(D385*F385,2)</f>
        <v>1199.57</v>
      </c>
      <c r="L385" s="10">
        <f>ROUND(D385*F385,2)</f>
        <v>1199.57</v>
      </c>
      <c r="M385" s="10">
        <f>ROUND(D385*F385,2)</f>
        <v>1199.57</v>
      </c>
      <c r="N385" s="10">
        <f>ROUND(D385*F385,2)</f>
        <v>1199.57</v>
      </c>
      <c r="O385" s="10">
        <f>ROUND(D385*F385,2)</f>
        <v>1199.57</v>
      </c>
      <c r="P385" s="10">
        <f>ROUND(D385*F385,2)</f>
        <v>1199.57</v>
      </c>
      <c r="Q385" s="10">
        <f>ROUND(D385*F385,2)</f>
        <v>1199.57</v>
      </c>
      <c r="R385" s="10">
        <f>ROUND(D385*F385,2)</f>
        <v>1199.57</v>
      </c>
      <c r="S385" s="10">
        <f>ROUND(D385*F385,2)</f>
        <v>1199.57</v>
      </c>
      <c r="T385" s="10">
        <f>ROUND(D385*F385,2)</f>
        <v>1199.57</v>
      </c>
      <c r="U385" s="10">
        <f>ROUND(D385*F385,2)</f>
        <v>1199.57</v>
      </c>
      <c r="V385" s="10">
        <f>ROUND(D385*F385,2)</f>
        <v>1199.57</v>
      </c>
      <c r="W385" s="10">
        <f>ROUND(D385*F385,2)</f>
        <v>1199.57</v>
      </c>
      <c r="X385" s="10">
        <f>ROUND(D385*F385,2)</f>
        <v>1199.57</v>
      </c>
      <c r="Y385" s="10">
        <f>ROUND(D385*F385,2)</f>
        <v>1199.57</v>
      </c>
      <c r="Z385" s="10">
        <f>ROUND(D385*F385,2)</f>
        <v>1199.57</v>
      </c>
      <c r="AA385" s="10">
        <f>ROUND(D385*F385,2)</f>
        <v>1199.57</v>
      </c>
      <c r="AB385" s="10">
        <f>ROUND(D385*F385,2)</f>
        <v>1199.57</v>
      </c>
      <c r="AC385" s="24"/>
      <c r="AG385" s="124"/>
      <c r="AH385" s="1">
        <f t="shared" si="86"/>
        <v>26390.539999999997</v>
      </c>
      <c r="AI385" s="1"/>
      <c r="AJ385" s="1"/>
      <c r="AL385">
        <v>22</v>
      </c>
      <c r="AM385" s="1">
        <f t="shared" si="87"/>
        <v>43335.59999999999</v>
      </c>
      <c r="AW385" s="124"/>
      <c r="AX385" s="124"/>
    </row>
    <row r="386" spans="1:50" ht="12.75">
      <c r="A386">
        <v>23</v>
      </c>
      <c r="B386" s="138" t="s">
        <v>107</v>
      </c>
      <c r="C386" s="137"/>
      <c r="D386" s="35">
        <v>425.9</v>
      </c>
      <c r="E386" s="147">
        <v>133.58</v>
      </c>
      <c r="F386" s="54">
        <v>74.6</v>
      </c>
      <c r="G386" s="39"/>
      <c r="H386" s="35"/>
      <c r="I386" s="35">
        <f t="shared" si="85"/>
        <v>31772.14</v>
      </c>
      <c r="J386" s="35">
        <f>ROUND(E386*F386,2)</f>
        <v>9965.07</v>
      </c>
      <c r="K386" s="35">
        <f>ROUND(E386*F386,2)</f>
        <v>9965.07</v>
      </c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54"/>
      <c r="AG386" s="124"/>
      <c r="AH386" s="1">
        <f t="shared" si="86"/>
        <v>51702.28</v>
      </c>
      <c r="AI386" s="1"/>
      <c r="AJ386" s="1"/>
      <c r="AL386">
        <v>23</v>
      </c>
      <c r="AM386" s="1">
        <f t="shared" si="87"/>
        <v>84899.85</v>
      </c>
      <c r="AN386" s="1"/>
      <c r="AO386" s="1">
        <f>AN386-AI397</f>
        <v>-378568.85000000003</v>
      </c>
      <c r="AW386" s="124"/>
      <c r="AX386" s="124"/>
    </row>
    <row r="387" spans="1:50" ht="12.75">
      <c r="A387">
        <v>24</v>
      </c>
      <c r="B387" s="233" t="s">
        <v>165</v>
      </c>
      <c r="C387" s="137"/>
      <c r="D387" s="232">
        <f>D337</f>
        <v>0.75</v>
      </c>
      <c r="E387" s="147"/>
      <c r="F387" s="54">
        <v>74.6</v>
      </c>
      <c r="G387" s="39"/>
      <c r="H387" s="35"/>
      <c r="I387" s="10">
        <f t="shared" si="85"/>
        <v>55.95</v>
      </c>
      <c r="J387" s="10">
        <f>ROUND(D387*F387,2)</f>
        <v>55.95</v>
      </c>
      <c r="K387" s="10">
        <f>ROUND(D387*F387,2)</f>
        <v>55.95</v>
      </c>
      <c r="L387" s="10">
        <f>ROUND(D387*F387,2)</f>
        <v>55.95</v>
      </c>
      <c r="M387" s="10">
        <f>ROUND(D387*F387,2)</f>
        <v>55.95</v>
      </c>
      <c r="N387" s="10">
        <f>ROUND(D387*F387,2)</f>
        <v>55.95</v>
      </c>
      <c r="O387" s="10">
        <f>ROUND(D387*F387,2)</f>
        <v>55.95</v>
      </c>
      <c r="P387" s="10">
        <f>ROUND(D387*F387,2)</f>
        <v>55.95</v>
      </c>
      <c r="Q387" s="10">
        <f>ROUND(D387*F387,2)</f>
        <v>55.95</v>
      </c>
      <c r="R387" s="10">
        <f>ROUND(D387*F387,2)</f>
        <v>55.95</v>
      </c>
      <c r="S387" s="10">
        <f>ROUND(D387*F387,2)</f>
        <v>55.95</v>
      </c>
      <c r="T387" s="10">
        <f>ROUND(D387*F387,2)</f>
        <v>55.95</v>
      </c>
      <c r="U387" s="10">
        <f>ROUND(D387*F387,2)</f>
        <v>55.95</v>
      </c>
      <c r="V387" s="10">
        <f>ROUND(D387*F387,2)</f>
        <v>55.95</v>
      </c>
      <c r="W387" s="10">
        <f>ROUND(D387*F387,2)</f>
        <v>55.95</v>
      </c>
      <c r="X387" s="10">
        <f>ROUND(D387*F387,2)</f>
        <v>55.95</v>
      </c>
      <c r="Y387" s="10">
        <f>ROUND(D387*F387,2)</f>
        <v>55.95</v>
      </c>
      <c r="Z387" s="10">
        <f>ROUND(D387*F387,2)</f>
        <v>55.95</v>
      </c>
      <c r="AA387" s="10">
        <f>ROUND(D387*F387,2)</f>
        <v>55.95</v>
      </c>
      <c r="AB387" s="10">
        <f>ROUND(D387*F387,2)</f>
        <v>55.95</v>
      </c>
      <c r="AC387" s="54"/>
      <c r="AG387" s="124"/>
      <c r="AH387" s="196">
        <f t="shared" si="86"/>
        <v>1119.0000000000005</v>
      </c>
      <c r="AI387" s="1"/>
      <c r="AJ387" s="1"/>
      <c r="AL387">
        <v>24</v>
      </c>
      <c r="AM387" s="1">
        <f t="shared" si="87"/>
        <v>1873.5300000000002</v>
      </c>
      <c r="AN387" s="1"/>
      <c r="AO387" s="1"/>
      <c r="AW387" s="124"/>
      <c r="AX387" s="124"/>
    </row>
    <row r="388" spans="1:50" ht="12.75">
      <c r="A388">
        <v>25</v>
      </c>
      <c r="B388" s="205" t="s">
        <v>134</v>
      </c>
      <c r="C388" s="19"/>
      <c r="D388" s="206">
        <f>D338</f>
        <v>32.31</v>
      </c>
      <c r="E388" s="147"/>
      <c r="F388" s="54">
        <v>74.6</v>
      </c>
      <c r="G388" s="39"/>
      <c r="H388" s="35"/>
      <c r="I388" s="10">
        <f t="shared" si="85"/>
        <v>2410.33</v>
      </c>
      <c r="J388" s="10">
        <f>ROUND(D388*F388,2)</f>
        <v>2410.33</v>
      </c>
      <c r="K388" s="10">
        <f>ROUND(D388*F388,2)</f>
        <v>2410.33</v>
      </c>
      <c r="L388" s="10">
        <f>ROUND(D388*F388,2)</f>
        <v>2410.33</v>
      </c>
      <c r="M388" s="10">
        <f>ROUND(D388*F388,2)</f>
        <v>2410.33</v>
      </c>
      <c r="N388" s="10">
        <f>ROUND(D388*F388,2)</f>
        <v>2410.33</v>
      </c>
      <c r="O388" s="10">
        <f>ROUND(D388*F388,2)</f>
        <v>2410.33</v>
      </c>
      <c r="P388" s="10">
        <f>ROUND(D388*F388,2)</f>
        <v>2410.33</v>
      </c>
      <c r="Q388" s="10">
        <f>ROUND(D388*F388,2)</f>
        <v>2410.33</v>
      </c>
      <c r="R388" s="10">
        <f>ROUND(D388*F388,2)</f>
        <v>2410.33</v>
      </c>
      <c r="S388" s="10">
        <f>ROUND(D388*F388,2)</f>
        <v>2410.33</v>
      </c>
      <c r="T388" s="10">
        <f>ROUND(D388*F388,2)</f>
        <v>2410.33</v>
      </c>
      <c r="U388" s="10">
        <f>ROUND(D388*F388,2)</f>
        <v>2410.33</v>
      </c>
      <c r="V388" s="10">
        <f>ROUND(D388*F388,2)</f>
        <v>2410.33</v>
      </c>
      <c r="W388" s="10">
        <f>ROUND(D388*F388,2)</f>
        <v>2410.33</v>
      </c>
      <c r="X388" s="10">
        <f>ROUND(D388*F388,2)</f>
        <v>2410.33</v>
      </c>
      <c r="Y388" s="10">
        <f>ROUND(D388*F388,2)</f>
        <v>2410.33</v>
      </c>
      <c r="Z388" s="10">
        <f>ROUND(D388*F388,2)</f>
        <v>2410.33</v>
      </c>
      <c r="AA388" s="10">
        <f>ROUND(D388*F388,2)</f>
        <v>2410.33</v>
      </c>
      <c r="AB388" s="10">
        <f>ROUND(D388*F388,2)</f>
        <v>2410.33</v>
      </c>
      <c r="AC388" s="54"/>
      <c r="AG388" s="124"/>
      <c r="AH388" s="1">
        <f t="shared" si="86"/>
        <v>48206.60000000002</v>
      </c>
      <c r="AI388" s="1"/>
      <c r="AJ388" s="1"/>
      <c r="AL388">
        <v>25</v>
      </c>
      <c r="AM388" s="1">
        <f t="shared" si="87"/>
        <v>80707.25000000003</v>
      </c>
      <c r="AN388" s="168">
        <f>SUM(AM383:AM388)</f>
        <v>411824.03</v>
      </c>
      <c r="AO388" s="1"/>
      <c r="AP388" s="1">
        <f>AN388</f>
        <v>411824.03</v>
      </c>
      <c r="AW388" s="124"/>
      <c r="AX388" s="124"/>
    </row>
    <row r="389" spans="2:50" ht="12.75">
      <c r="B389" s="45"/>
      <c r="C389" s="42"/>
      <c r="D389" s="35"/>
      <c r="E389" s="147"/>
      <c r="F389" s="54"/>
      <c r="G389" s="39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54"/>
      <c r="AG389" s="124"/>
      <c r="AH389" s="1"/>
      <c r="AI389" s="1"/>
      <c r="AJ389" s="1"/>
      <c r="AW389" s="124"/>
      <c r="AX389" s="124"/>
    </row>
    <row r="390" spans="1:50" ht="12.75">
      <c r="A390">
        <v>20</v>
      </c>
      <c r="B390" s="7" t="s">
        <v>44</v>
      </c>
      <c r="C390" s="19">
        <v>3</v>
      </c>
      <c r="D390" s="10">
        <v>87.46</v>
      </c>
      <c r="E390" s="144"/>
      <c r="F390" s="24">
        <v>47.9</v>
      </c>
      <c r="G390" s="20"/>
      <c r="H390" s="117">
        <v>0</v>
      </c>
      <c r="I390" s="10">
        <f aca="true" t="shared" si="88" ref="I390:I395">ROUND(D390*F390,2)</f>
        <v>4189.33</v>
      </c>
      <c r="J390" s="10">
        <f>ROUND(D390*F390,2)</f>
        <v>4189.33</v>
      </c>
      <c r="K390" s="10">
        <f>ROUND(D390*F390,2)</f>
        <v>4189.33</v>
      </c>
      <c r="L390" s="10">
        <f>ROUND(D390*F390,2)</f>
        <v>4189.33</v>
      </c>
      <c r="M390" s="10">
        <f>ROUND(D390*F390,2)</f>
        <v>4189.33</v>
      </c>
      <c r="N390" s="10">
        <f>ROUND(D390*F390,2)</f>
        <v>4189.33</v>
      </c>
      <c r="O390" s="10">
        <f>ROUND(D390*F390,2)</f>
        <v>4189.33</v>
      </c>
      <c r="P390" s="10">
        <f>ROUND(D390*F390,2)</f>
        <v>4189.33</v>
      </c>
      <c r="Q390" s="10">
        <f>ROUND(D390*F390,2)</f>
        <v>4189.33</v>
      </c>
      <c r="R390" s="10">
        <f>ROUND(D390*F390,2)</f>
        <v>4189.33</v>
      </c>
      <c r="S390" s="117">
        <f>ROUND(D390*F390,2)</f>
        <v>4189.33</v>
      </c>
      <c r="T390" s="117">
        <f>ROUND(D390*F390,2)</f>
        <v>4189.33</v>
      </c>
      <c r="U390" s="10"/>
      <c r="V390" s="10"/>
      <c r="W390" s="10"/>
      <c r="X390" s="10"/>
      <c r="Y390" s="10"/>
      <c r="Z390" s="10"/>
      <c r="AA390" s="10"/>
      <c r="AB390" s="10"/>
      <c r="AC390" s="24"/>
      <c r="AG390" s="124"/>
      <c r="AH390" s="1">
        <f t="shared" si="86"/>
        <v>50271.960000000014</v>
      </c>
      <c r="AI390" s="1"/>
      <c r="AJ390" s="1"/>
      <c r="AW390" s="124"/>
      <c r="AX390" s="124"/>
    </row>
    <row r="391" spans="1:50" ht="12.75">
      <c r="A391">
        <v>21</v>
      </c>
      <c r="B391" s="7" t="s">
        <v>45</v>
      </c>
      <c r="C391" s="19">
        <v>3</v>
      </c>
      <c r="D391" s="10">
        <v>26.88</v>
      </c>
      <c r="E391" s="144"/>
      <c r="F391" s="24">
        <v>47.9</v>
      </c>
      <c r="G391" s="20"/>
      <c r="H391" s="10">
        <f>ROUND(D391*F391,2)</f>
        <v>1287.55</v>
      </c>
      <c r="I391" s="10">
        <f t="shared" si="88"/>
        <v>1287.55</v>
      </c>
      <c r="J391" s="10">
        <f>ROUND(D391*F391,2)</f>
        <v>1287.55</v>
      </c>
      <c r="K391" s="10">
        <f>ROUND(D391*F391,2)</f>
        <v>1287.55</v>
      </c>
      <c r="L391" s="10">
        <f>ROUND(D391*F391,2)</f>
        <v>1287.55</v>
      </c>
      <c r="M391" s="10">
        <f>ROUND(D391*F391,2)</f>
        <v>1287.55</v>
      </c>
      <c r="N391" s="10">
        <f>ROUND(D391*F391,2)</f>
        <v>1287.55</v>
      </c>
      <c r="O391" s="10">
        <f>ROUND(D391*F391,2)</f>
        <v>1287.55</v>
      </c>
      <c r="P391" s="10">
        <f>ROUND(D391*F391,2)</f>
        <v>1287.55</v>
      </c>
      <c r="Q391" s="10">
        <f>ROUND(D391*F391,2)</f>
        <v>1287.55</v>
      </c>
      <c r="R391" s="10">
        <f>ROUND(D391*F391,2)</f>
        <v>1287.55</v>
      </c>
      <c r="S391" s="10">
        <f>ROUND(D391*F391,2)</f>
        <v>1287.55</v>
      </c>
      <c r="T391" s="10">
        <f>ROUND(D391*F391,2)</f>
        <v>1287.55</v>
      </c>
      <c r="U391" s="10">
        <f>ROUND(D391*F391,2)</f>
        <v>1287.55</v>
      </c>
      <c r="V391" s="10">
        <f>ROUND(D391*F391,2)</f>
        <v>1287.55</v>
      </c>
      <c r="W391" s="10">
        <f>ROUND(D391*F391,2)</f>
        <v>1287.55</v>
      </c>
      <c r="X391" s="10">
        <f>ROUND(D391*F391,2)</f>
        <v>1287.55</v>
      </c>
      <c r="Y391" s="10">
        <f>ROUND(D391*F391,2)</f>
        <v>1287.55</v>
      </c>
      <c r="Z391" s="10">
        <f>ROUND(D391*F391,2)</f>
        <v>1287.55</v>
      </c>
      <c r="AA391" s="10">
        <f>ROUND(D391*F391,2)</f>
        <v>1287.55</v>
      </c>
      <c r="AB391" s="10">
        <f>ROUND(D391*F391,2)</f>
        <v>1287.55</v>
      </c>
      <c r="AC391" s="24">
        <f>ROUND(D391*F391,2)</f>
        <v>1287.55</v>
      </c>
      <c r="AG391" s="124"/>
      <c r="AH391" s="1">
        <f t="shared" si="86"/>
        <v>28326.09999999999</v>
      </c>
      <c r="AI391" s="1"/>
      <c r="AJ391" s="1"/>
      <c r="AW391" s="124"/>
      <c r="AX391" s="124"/>
    </row>
    <row r="392" spans="1:50" ht="12.75">
      <c r="A392">
        <v>22</v>
      </c>
      <c r="B392" s="7" t="s">
        <v>46</v>
      </c>
      <c r="C392" s="19">
        <v>3</v>
      </c>
      <c r="D392" s="10">
        <v>16.08</v>
      </c>
      <c r="E392" s="144"/>
      <c r="F392" s="24">
        <v>47.9</v>
      </c>
      <c r="G392" s="20"/>
      <c r="H392" s="10">
        <f>ROUND(D392*F392,2)</f>
        <v>770.23</v>
      </c>
      <c r="I392" s="10">
        <f t="shared" si="88"/>
        <v>770.23</v>
      </c>
      <c r="J392" s="10">
        <f>ROUND(D392*F392,2)</f>
        <v>770.23</v>
      </c>
      <c r="K392" s="10">
        <f>ROUND(D392*F392,2)</f>
        <v>770.23</v>
      </c>
      <c r="L392" s="10">
        <f>ROUND(D392*F392,2)</f>
        <v>770.23</v>
      </c>
      <c r="M392" s="10">
        <f>ROUND(D392*F392,2)</f>
        <v>770.23</v>
      </c>
      <c r="N392" s="10">
        <f>ROUND(D392*F392,2)</f>
        <v>770.23</v>
      </c>
      <c r="O392" s="10">
        <f>ROUND(D392*F392,2)</f>
        <v>770.23</v>
      </c>
      <c r="P392" s="10">
        <f>ROUND(D392*F392,2)</f>
        <v>770.23</v>
      </c>
      <c r="Q392" s="10">
        <f>ROUND(D392*F392,2)</f>
        <v>770.23</v>
      </c>
      <c r="R392" s="10">
        <f>ROUND(D392*F392,2)</f>
        <v>770.23</v>
      </c>
      <c r="S392" s="10">
        <f>ROUND(D392*F392,2)</f>
        <v>770.23</v>
      </c>
      <c r="T392" s="10">
        <f>ROUND(D392*F392,2)</f>
        <v>770.23</v>
      </c>
      <c r="U392" s="10">
        <f>ROUND(D392*F392,2)</f>
        <v>770.23</v>
      </c>
      <c r="V392" s="10">
        <f>ROUND(D392*F392,2)</f>
        <v>770.23</v>
      </c>
      <c r="W392" s="10">
        <f>ROUND(D392*F392,2)</f>
        <v>770.23</v>
      </c>
      <c r="X392" s="10">
        <f>ROUND(D392*F392,2)</f>
        <v>770.23</v>
      </c>
      <c r="Y392" s="10">
        <f>ROUND(D392*F392,2)</f>
        <v>770.23</v>
      </c>
      <c r="Z392" s="10">
        <f>ROUND(D392*F392,2)</f>
        <v>770.23</v>
      </c>
      <c r="AA392" s="10">
        <f>ROUND(D392*F392,2)</f>
        <v>770.23</v>
      </c>
      <c r="AB392" s="10">
        <f>ROUND(D392*F392,2)</f>
        <v>770.23</v>
      </c>
      <c r="AC392" s="24">
        <f>ROUND(D392*F392,2)</f>
        <v>770.23</v>
      </c>
      <c r="AG392" s="124"/>
      <c r="AH392" s="1">
        <f t="shared" si="86"/>
        <v>16945.059999999994</v>
      </c>
      <c r="AI392" s="1"/>
      <c r="AJ392" s="1"/>
      <c r="AW392" s="124"/>
      <c r="AX392" s="124"/>
    </row>
    <row r="393" spans="1:50" ht="12.75">
      <c r="A393">
        <v>23</v>
      </c>
      <c r="B393" s="138" t="s">
        <v>107</v>
      </c>
      <c r="C393" s="137"/>
      <c r="D393" s="35">
        <v>425.9</v>
      </c>
      <c r="E393" s="147">
        <v>133.58</v>
      </c>
      <c r="F393" s="24">
        <v>47.9</v>
      </c>
      <c r="G393" s="20"/>
      <c r="H393" s="10"/>
      <c r="I393" s="35">
        <f t="shared" si="88"/>
        <v>20400.61</v>
      </c>
      <c r="J393" s="35">
        <f>ROUND(E393*F393,2)</f>
        <v>6398.48</v>
      </c>
      <c r="K393" s="35">
        <f>ROUND(E393*F393,2)</f>
        <v>6398.48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24"/>
      <c r="AG393" s="124"/>
      <c r="AH393" s="1">
        <f t="shared" si="86"/>
        <v>33197.57</v>
      </c>
      <c r="AI393" s="1"/>
      <c r="AJ393" s="1"/>
      <c r="AW393" s="124"/>
      <c r="AX393" s="124"/>
    </row>
    <row r="394" spans="1:50" ht="12.75">
      <c r="A394">
        <v>24</v>
      </c>
      <c r="B394" s="233" t="s">
        <v>165</v>
      </c>
      <c r="C394" s="137"/>
      <c r="D394" s="232">
        <f>D387</f>
        <v>0.75</v>
      </c>
      <c r="E394" s="147"/>
      <c r="F394" s="24">
        <v>47.9</v>
      </c>
      <c r="G394" s="20"/>
      <c r="H394" s="10"/>
      <c r="I394" s="10">
        <f t="shared" si="88"/>
        <v>35.93</v>
      </c>
      <c r="J394" s="10">
        <f>ROUND(D394*F394,2)</f>
        <v>35.93</v>
      </c>
      <c r="K394" s="10">
        <f>ROUND(D394*F394,2)</f>
        <v>35.93</v>
      </c>
      <c r="L394" s="10">
        <f>ROUND(D394*F394,2)</f>
        <v>35.93</v>
      </c>
      <c r="M394" s="10">
        <f>ROUND(D394*F394,2)</f>
        <v>35.93</v>
      </c>
      <c r="N394" s="10">
        <f>ROUND(D394*F394,2)</f>
        <v>35.93</v>
      </c>
      <c r="O394" s="10">
        <f>ROUND(D394*F394,2)</f>
        <v>35.93</v>
      </c>
      <c r="P394" s="10">
        <f>ROUND(D394*F394,2)</f>
        <v>35.93</v>
      </c>
      <c r="Q394" s="10">
        <f>ROUND(D394*F394,2)</f>
        <v>35.93</v>
      </c>
      <c r="R394" s="10">
        <f>ROUND(D394*F394,2)</f>
        <v>35.93</v>
      </c>
      <c r="S394" s="10">
        <f>ROUND(D394*F394,2)</f>
        <v>35.93</v>
      </c>
      <c r="T394" s="10">
        <f>ROUND(D394*F394,2)</f>
        <v>35.93</v>
      </c>
      <c r="U394" s="10">
        <f>ROUND(D394*F394,2)</f>
        <v>35.93</v>
      </c>
      <c r="V394" s="10">
        <f>ROUND(D394*F394,2)</f>
        <v>35.93</v>
      </c>
      <c r="W394" s="10">
        <f>ROUND(D394*F394,2)</f>
        <v>35.93</v>
      </c>
      <c r="X394" s="10">
        <f>ROUND(D394*F394,2)</f>
        <v>35.93</v>
      </c>
      <c r="Y394" s="10">
        <f>ROUND(D394*F394,2)</f>
        <v>35.93</v>
      </c>
      <c r="Z394" s="10">
        <f>ROUND(D394*F394,2)</f>
        <v>35.93</v>
      </c>
      <c r="AA394" s="10">
        <f>ROUND(D394*F394,2)</f>
        <v>35.93</v>
      </c>
      <c r="AB394" s="10">
        <f>ROUND(D394*F394,2)</f>
        <v>35.93</v>
      </c>
      <c r="AC394" s="24">
        <f>ROUND(D394*F394,2)</f>
        <v>35.93</v>
      </c>
      <c r="AG394" s="124"/>
      <c r="AH394" s="196">
        <f t="shared" si="86"/>
        <v>754.5299999999997</v>
      </c>
      <c r="AI394" s="1"/>
      <c r="AJ394" s="1"/>
      <c r="AW394" s="124"/>
      <c r="AX394" s="124"/>
    </row>
    <row r="395" spans="1:50" ht="12.75">
      <c r="A395">
        <v>25</v>
      </c>
      <c r="B395" s="205" t="s">
        <v>134</v>
      </c>
      <c r="C395" s="19"/>
      <c r="D395" s="206">
        <f>D388</f>
        <v>32.31</v>
      </c>
      <c r="E395" s="147"/>
      <c r="F395" s="24">
        <v>47.9</v>
      </c>
      <c r="G395" s="20"/>
      <c r="H395" s="10"/>
      <c r="I395" s="10">
        <f t="shared" si="88"/>
        <v>1547.65</v>
      </c>
      <c r="J395" s="10">
        <f>ROUND(D395*F395,2)</f>
        <v>1547.65</v>
      </c>
      <c r="K395" s="10">
        <f>ROUND(D395*F395,2)</f>
        <v>1547.65</v>
      </c>
      <c r="L395" s="10">
        <f>ROUND(D395*F395,2)</f>
        <v>1547.65</v>
      </c>
      <c r="M395" s="10">
        <f>ROUND(D395*F395,2)</f>
        <v>1547.65</v>
      </c>
      <c r="N395" s="10">
        <f>ROUND(D395*F395,2)</f>
        <v>1547.65</v>
      </c>
      <c r="O395" s="10">
        <f>ROUND(D395*F395,2)</f>
        <v>1547.65</v>
      </c>
      <c r="P395" s="10">
        <f>ROUND(D395*F395,2)</f>
        <v>1547.65</v>
      </c>
      <c r="Q395" s="10">
        <f>ROUND(D395*F395,2)</f>
        <v>1547.65</v>
      </c>
      <c r="R395" s="10">
        <f>ROUND(D395*F395,2)</f>
        <v>1547.65</v>
      </c>
      <c r="S395" s="10">
        <f>ROUND(D395*F395,2)</f>
        <v>1547.65</v>
      </c>
      <c r="T395" s="10">
        <f>ROUND(D395*F395,2)</f>
        <v>1547.65</v>
      </c>
      <c r="U395" s="10">
        <f>ROUND(D395*F395,2)</f>
        <v>1547.65</v>
      </c>
      <c r="V395" s="10">
        <f>ROUND(D395*F395,2)</f>
        <v>1547.65</v>
      </c>
      <c r="W395" s="10">
        <f>ROUND(D395*F395,2)</f>
        <v>1547.65</v>
      </c>
      <c r="X395" s="10">
        <f>ROUND(D395*F395,2)</f>
        <v>1547.65</v>
      </c>
      <c r="Y395" s="10">
        <f>ROUND(D395*F395,2)</f>
        <v>1547.65</v>
      </c>
      <c r="Z395" s="10">
        <f>ROUND(D395*F395,2)</f>
        <v>1547.65</v>
      </c>
      <c r="AA395" s="10">
        <f>ROUND(D395*F395,2)</f>
        <v>1547.65</v>
      </c>
      <c r="AB395" s="10">
        <f>ROUND(D395*F395,2)</f>
        <v>1547.65</v>
      </c>
      <c r="AC395" s="24">
        <f>ROUND(D395*F395,2)</f>
        <v>1547.65</v>
      </c>
      <c r="AG395" s="124"/>
      <c r="AH395" s="1">
        <f t="shared" si="86"/>
        <v>32500.650000000012</v>
      </c>
      <c r="AI395" s="1"/>
      <c r="AJ395" s="1"/>
      <c r="AW395" s="124"/>
      <c r="AX395" s="124"/>
    </row>
    <row r="396" spans="2:50" ht="12.75">
      <c r="B396" s="7"/>
      <c r="C396" s="19"/>
      <c r="D396" s="10"/>
      <c r="E396" s="144"/>
      <c r="F396" s="24"/>
      <c r="G396" s="2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24"/>
      <c r="AG396" s="124"/>
      <c r="AH396" s="1"/>
      <c r="AI396" s="1"/>
      <c r="AJ396" s="1"/>
      <c r="AW396" s="124"/>
      <c r="AX396" s="124"/>
    </row>
    <row r="397" spans="2:50" ht="13.5" thickBot="1">
      <c r="B397" s="15" t="s">
        <v>48</v>
      </c>
      <c r="C397" s="37"/>
      <c r="D397" s="16"/>
      <c r="E397" s="146"/>
      <c r="F397" s="73">
        <f>F383+F390</f>
        <v>122.5</v>
      </c>
      <c r="G397" s="77">
        <f aca="true" t="shared" si="89" ref="G397:AC397">SUM(G383:G396)</f>
        <v>3204.8199999999997</v>
      </c>
      <c r="H397" s="72">
        <f t="shared" si="89"/>
        <v>5262.6</v>
      </c>
      <c r="I397" s="72">
        <f t="shared" si="89"/>
        <v>72199.06</v>
      </c>
      <c r="J397" s="72">
        <f t="shared" si="89"/>
        <v>36389.86</v>
      </c>
      <c r="K397" s="72">
        <f t="shared" si="89"/>
        <v>36389.86</v>
      </c>
      <c r="L397" s="72">
        <f t="shared" si="89"/>
        <v>20026.31</v>
      </c>
      <c r="M397" s="72">
        <f t="shared" si="89"/>
        <v>20026.31</v>
      </c>
      <c r="N397" s="72">
        <f t="shared" si="89"/>
        <v>20026.31</v>
      </c>
      <c r="O397" s="72">
        <f t="shared" si="89"/>
        <v>20026.31</v>
      </c>
      <c r="P397" s="72">
        <f t="shared" si="89"/>
        <v>20026.31</v>
      </c>
      <c r="Q397" s="72">
        <f t="shared" si="89"/>
        <v>20026.31</v>
      </c>
      <c r="R397" s="72">
        <f t="shared" si="89"/>
        <v>20026.31</v>
      </c>
      <c r="S397" s="72">
        <f t="shared" si="89"/>
        <v>20026.31</v>
      </c>
      <c r="T397" s="72">
        <f t="shared" si="89"/>
        <v>20026.31</v>
      </c>
      <c r="U397" s="72">
        <f t="shared" si="89"/>
        <v>9312.46</v>
      </c>
      <c r="V397" s="72">
        <f t="shared" si="89"/>
        <v>9312.46</v>
      </c>
      <c r="W397" s="72">
        <f t="shared" si="89"/>
        <v>9312.46</v>
      </c>
      <c r="X397" s="72">
        <f t="shared" si="89"/>
        <v>9312.46</v>
      </c>
      <c r="Y397" s="72">
        <f t="shared" si="89"/>
        <v>9312.46</v>
      </c>
      <c r="Z397" s="72">
        <f t="shared" si="89"/>
        <v>9312.46</v>
      </c>
      <c r="AA397" s="72">
        <f t="shared" si="89"/>
        <v>9312.46</v>
      </c>
      <c r="AB397" s="72">
        <f t="shared" si="89"/>
        <v>9312.46</v>
      </c>
      <c r="AC397" s="72">
        <f t="shared" si="89"/>
        <v>3641.3599999999997</v>
      </c>
      <c r="AG397" s="124"/>
      <c r="AH397" s="1"/>
      <c r="AI397" s="1">
        <f>SUM(AH383:AH393)</f>
        <v>378568.85000000003</v>
      </c>
      <c r="AJ397" s="1"/>
      <c r="AW397" s="124"/>
      <c r="AX397" s="124"/>
    </row>
    <row r="398" spans="33:50" ht="14.25" thickBot="1" thickTop="1">
      <c r="AG398" s="124"/>
      <c r="AH398" s="1"/>
      <c r="AI398" s="1"/>
      <c r="AJ398" s="1"/>
      <c r="AW398" s="124"/>
      <c r="AX398" s="124"/>
    </row>
    <row r="399" spans="2:50" ht="14.25" thickBot="1" thickTop="1">
      <c r="B399" s="64" t="s">
        <v>49</v>
      </c>
      <c r="C399" s="99"/>
      <c r="D399" s="71"/>
      <c r="E399" s="148"/>
      <c r="F399" s="86">
        <v>122.5</v>
      </c>
      <c r="G399" s="90">
        <f aca="true" t="shared" si="90" ref="G399:AC399">G381+G397</f>
        <v>271018.82</v>
      </c>
      <c r="H399" s="74">
        <f t="shared" si="90"/>
        <v>126449.6</v>
      </c>
      <c r="I399" s="74">
        <f t="shared" si="90"/>
        <v>266974.06</v>
      </c>
      <c r="J399" s="74">
        <f t="shared" si="90"/>
        <v>232656.86</v>
      </c>
      <c r="K399" s="74">
        <f t="shared" si="90"/>
        <v>168689.86</v>
      </c>
      <c r="L399" s="74">
        <f t="shared" si="90"/>
        <v>152326.31</v>
      </c>
      <c r="M399" s="74">
        <f t="shared" si="90"/>
        <v>71758.31</v>
      </c>
      <c r="N399" s="74">
        <f t="shared" si="90"/>
        <v>20026.31</v>
      </c>
      <c r="O399" s="74">
        <f t="shared" si="90"/>
        <v>20026.31</v>
      </c>
      <c r="P399" s="74">
        <f t="shared" si="90"/>
        <v>20026.31</v>
      </c>
      <c r="Q399" s="74">
        <f t="shared" si="90"/>
        <v>20026.31</v>
      </c>
      <c r="R399" s="74">
        <f t="shared" si="90"/>
        <v>20026.31</v>
      </c>
      <c r="S399" s="74">
        <f t="shared" si="90"/>
        <v>20026.31</v>
      </c>
      <c r="T399" s="74">
        <f t="shared" si="90"/>
        <v>20026.31</v>
      </c>
      <c r="U399" s="74">
        <f t="shared" si="90"/>
        <v>9312.46</v>
      </c>
      <c r="V399" s="74">
        <f t="shared" si="90"/>
        <v>9312.46</v>
      </c>
      <c r="W399" s="74">
        <f t="shared" si="90"/>
        <v>9312.46</v>
      </c>
      <c r="X399" s="74">
        <f t="shared" si="90"/>
        <v>9312.46</v>
      </c>
      <c r="Y399" s="74">
        <f t="shared" si="90"/>
        <v>9312.46</v>
      </c>
      <c r="Z399" s="74">
        <f t="shared" si="90"/>
        <v>9312.46</v>
      </c>
      <c r="AA399" s="74">
        <f t="shared" si="90"/>
        <v>9312.46</v>
      </c>
      <c r="AB399" s="74">
        <f t="shared" si="90"/>
        <v>9312.46</v>
      </c>
      <c r="AC399" s="78">
        <f t="shared" si="90"/>
        <v>3641.3599999999997</v>
      </c>
      <c r="AD399" s="1"/>
      <c r="AG399" s="125">
        <f>SUM(G399:AF399)</f>
        <v>1508199.0300000003</v>
      </c>
      <c r="AH399" s="1"/>
      <c r="AI399" s="1"/>
      <c r="AJ399" s="1">
        <f>SUM(AI351:AI397)</f>
        <v>1474943.85</v>
      </c>
      <c r="AK399" s="1">
        <f>AG399-AJ399</f>
        <v>33255.18000000017</v>
      </c>
      <c r="AW399" s="125">
        <f>SUM(G399:AF399)</f>
        <v>1508199.0300000003</v>
      </c>
      <c r="AX399" s="124"/>
    </row>
    <row r="400" spans="2:50" ht="13.5" thickTop="1">
      <c r="B400" s="172" t="s">
        <v>133</v>
      </c>
      <c r="C400" s="3"/>
      <c r="D400" s="3"/>
      <c r="E400" s="3"/>
      <c r="F400" s="3"/>
      <c r="G400" s="48">
        <f>G388+G395</f>
        <v>0</v>
      </c>
      <c r="H400" s="48">
        <f>H388+H395</f>
        <v>0</v>
      </c>
      <c r="I400" s="48">
        <f>I388+I395</f>
        <v>3957.98</v>
      </c>
      <c r="J400" s="48">
        <f aca="true" t="shared" si="91" ref="J400:AC400">J388+J395</f>
        <v>3957.98</v>
      </c>
      <c r="K400" s="48">
        <f t="shared" si="91"/>
        <v>3957.98</v>
      </c>
      <c r="L400" s="48">
        <f t="shared" si="91"/>
        <v>3957.98</v>
      </c>
      <c r="M400" s="48">
        <f t="shared" si="91"/>
        <v>3957.98</v>
      </c>
      <c r="N400" s="48">
        <f t="shared" si="91"/>
        <v>3957.98</v>
      </c>
      <c r="O400" s="48">
        <f t="shared" si="91"/>
        <v>3957.98</v>
      </c>
      <c r="P400" s="48">
        <f t="shared" si="91"/>
        <v>3957.98</v>
      </c>
      <c r="Q400" s="48">
        <f t="shared" si="91"/>
        <v>3957.98</v>
      </c>
      <c r="R400" s="48">
        <f t="shared" si="91"/>
        <v>3957.98</v>
      </c>
      <c r="S400" s="48">
        <f t="shared" si="91"/>
        <v>3957.98</v>
      </c>
      <c r="T400" s="48">
        <f t="shared" si="91"/>
        <v>3957.98</v>
      </c>
      <c r="U400" s="48">
        <f t="shared" si="91"/>
        <v>3957.98</v>
      </c>
      <c r="V400" s="48">
        <f t="shared" si="91"/>
        <v>3957.98</v>
      </c>
      <c r="W400" s="48">
        <f t="shared" si="91"/>
        <v>3957.98</v>
      </c>
      <c r="X400" s="48">
        <f t="shared" si="91"/>
        <v>3957.98</v>
      </c>
      <c r="Y400" s="48">
        <f t="shared" si="91"/>
        <v>3957.98</v>
      </c>
      <c r="Z400" s="48">
        <f t="shared" si="91"/>
        <v>3957.98</v>
      </c>
      <c r="AA400" s="48">
        <f t="shared" si="91"/>
        <v>3957.98</v>
      </c>
      <c r="AB400" s="48">
        <f t="shared" si="91"/>
        <v>3957.98</v>
      </c>
      <c r="AC400" s="40">
        <f t="shared" si="91"/>
        <v>1547.65</v>
      </c>
      <c r="AG400" s="124"/>
      <c r="AH400" s="1"/>
      <c r="AI400" s="1"/>
      <c r="AJ400" s="1"/>
      <c r="AW400" s="124"/>
      <c r="AX400" s="125">
        <f>SUM(G400:AF400)</f>
        <v>80707.25</v>
      </c>
    </row>
    <row r="401" spans="2:51" ht="13.5" thickBot="1">
      <c r="B401" s="173" t="s">
        <v>132</v>
      </c>
      <c r="C401" s="16"/>
      <c r="D401" s="16"/>
      <c r="E401" s="16"/>
      <c r="F401" s="16"/>
      <c r="G401" s="72">
        <f>G399-G400</f>
        <v>271018.82</v>
      </c>
      <c r="H401" s="72">
        <f>H399-H400</f>
        <v>126449.6</v>
      </c>
      <c r="I401" s="72">
        <f>I399-I400</f>
        <v>263016.08</v>
      </c>
      <c r="J401" s="72">
        <f aca="true" t="shared" si="92" ref="J401:AC401">J399-J400</f>
        <v>228698.87999999998</v>
      </c>
      <c r="K401" s="72">
        <f t="shared" si="92"/>
        <v>164731.87999999998</v>
      </c>
      <c r="L401" s="72">
        <f t="shared" si="92"/>
        <v>148368.33</v>
      </c>
      <c r="M401" s="72">
        <f t="shared" si="92"/>
        <v>67800.33</v>
      </c>
      <c r="N401" s="72">
        <f t="shared" si="92"/>
        <v>16068.330000000002</v>
      </c>
      <c r="O401" s="72">
        <f t="shared" si="92"/>
        <v>16068.330000000002</v>
      </c>
      <c r="P401" s="72">
        <f t="shared" si="92"/>
        <v>16068.330000000002</v>
      </c>
      <c r="Q401" s="72">
        <f t="shared" si="92"/>
        <v>16068.330000000002</v>
      </c>
      <c r="R401" s="72">
        <f t="shared" si="92"/>
        <v>16068.330000000002</v>
      </c>
      <c r="S401" s="72">
        <f t="shared" si="92"/>
        <v>16068.330000000002</v>
      </c>
      <c r="T401" s="72">
        <f t="shared" si="92"/>
        <v>16068.330000000002</v>
      </c>
      <c r="U401" s="72">
        <f t="shared" si="92"/>
        <v>5354.48</v>
      </c>
      <c r="V401" s="72">
        <f t="shared" si="92"/>
        <v>5354.48</v>
      </c>
      <c r="W401" s="72">
        <f t="shared" si="92"/>
        <v>5354.48</v>
      </c>
      <c r="X401" s="72">
        <f t="shared" si="92"/>
        <v>5354.48</v>
      </c>
      <c r="Y401" s="72">
        <f t="shared" si="92"/>
        <v>5354.48</v>
      </c>
      <c r="Z401" s="72">
        <f t="shared" si="92"/>
        <v>5354.48</v>
      </c>
      <c r="AA401" s="72">
        <f t="shared" si="92"/>
        <v>5354.48</v>
      </c>
      <c r="AB401" s="72">
        <f t="shared" si="92"/>
        <v>5354.48</v>
      </c>
      <c r="AC401" s="73">
        <f t="shared" si="92"/>
        <v>2093.7099999999996</v>
      </c>
      <c r="AG401" s="124"/>
      <c r="AH401" s="1"/>
      <c r="AI401" s="1"/>
      <c r="AJ401" s="1"/>
      <c r="AW401" s="124"/>
      <c r="AX401" s="124"/>
      <c r="AY401" s="1">
        <f>SUM(G401:AF401)</f>
        <v>1427491.7800000005</v>
      </c>
    </row>
    <row r="402" spans="33:50" ht="13.5" thickTop="1">
      <c r="AG402" s="124"/>
      <c r="AH402" s="1"/>
      <c r="AI402" s="1"/>
      <c r="AJ402" s="1"/>
      <c r="AW402" s="124"/>
      <c r="AX402" s="124"/>
    </row>
    <row r="403" spans="33:50" ht="13.5" thickBot="1">
      <c r="AG403" s="124"/>
      <c r="AH403" s="1"/>
      <c r="AI403" s="1"/>
      <c r="AJ403" s="1"/>
      <c r="AW403" s="124"/>
      <c r="AX403" s="124"/>
    </row>
    <row r="404" spans="2:50" ht="13.5" thickTop="1">
      <c r="B404" s="98" t="s">
        <v>68</v>
      </c>
      <c r="C404" s="98"/>
      <c r="D404" s="2"/>
      <c r="E404" s="139"/>
      <c r="F404" s="6"/>
      <c r="G404" s="18"/>
      <c r="H404" s="3"/>
      <c r="I404" s="3"/>
      <c r="J404" s="3"/>
      <c r="K404" s="3"/>
      <c r="L404" s="3"/>
      <c r="M404" s="3"/>
      <c r="N404" s="3"/>
      <c r="O404" s="3"/>
      <c r="P404" s="3"/>
      <c r="Q404" s="3" t="s">
        <v>10</v>
      </c>
      <c r="R404" s="3"/>
      <c r="S404" s="3"/>
      <c r="T404" s="3"/>
      <c r="U404" s="3"/>
      <c r="V404" s="3" t="s">
        <v>11</v>
      </c>
      <c r="W404" s="3"/>
      <c r="X404" s="3"/>
      <c r="Y404" s="3"/>
      <c r="Z404" s="3"/>
      <c r="AA404" s="3" t="s">
        <v>47</v>
      </c>
      <c r="AB404" s="3"/>
      <c r="AC404" s="6"/>
      <c r="AG404" s="124"/>
      <c r="AH404" s="1"/>
      <c r="AI404" s="1"/>
      <c r="AJ404" s="1"/>
      <c r="AW404" s="124"/>
      <c r="AX404" s="124"/>
    </row>
    <row r="405" spans="4:50" ht="13.5" thickBot="1">
      <c r="D405" s="7"/>
      <c r="E405" s="140"/>
      <c r="F405" s="23" t="s">
        <v>3</v>
      </c>
      <c r="G405" s="19">
        <v>1</v>
      </c>
      <c r="H405" s="8">
        <v>2</v>
      </c>
      <c r="I405" s="8">
        <v>3</v>
      </c>
      <c r="J405" s="8">
        <v>4</v>
      </c>
      <c r="K405" s="8">
        <v>5</v>
      </c>
      <c r="L405" s="8">
        <v>6</v>
      </c>
      <c r="M405" s="8">
        <v>7</v>
      </c>
      <c r="N405" s="8">
        <v>8</v>
      </c>
      <c r="O405" s="8">
        <v>9</v>
      </c>
      <c r="P405" s="8">
        <v>10</v>
      </c>
      <c r="Q405" s="8">
        <v>11</v>
      </c>
      <c r="R405" s="8">
        <v>12</v>
      </c>
      <c r="S405" s="8">
        <v>13</v>
      </c>
      <c r="T405" s="8">
        <v>14</v>
      </c>
      <c r="U405" s="8">
        <v>15</v>
      </c>
      <c r="V405" s="8">
        <v>16</v>
      </c>
      <c r="W405" s="8">
        <v>17</v>
      </c>
      <c r="X405" s="8">
        <v>18</v>
      </c>
      <c r="Y405" s="8">
        <v>19</v>
      </c>
      <c r="Z405" s="8">
        <v>20</v>
      </c>
      <c r="AA405" s="8">
        <v>21</v>
      </c>
      <c r="AB405" s="122">
        <v>22</v>
      </c>
      <c r="AC405" s="23"/>
      <c r="AG405" s="124"/>
      <c r="AH405" s="1"/>
      <c r="AI405" s="1"/>
      <c r="AJ405" s="1"/>
      <c r="AW405" s="124"/>
      <c r="AX405" s="124"/>
    </row>
    <row r="406" spans="2:50" ht="14.25" thickBot="1" thickTop="1">
      <c r="B406" s="53"/>
      <c r="C406" s="63"/>
      <c r="D406" s="15" t="s">
        <v>3</v>
      </c>
      <c r="E406" s="142"/>
      <c r="F406" s="31" t="s">
        <v>25</v>
      </c>
      <c r="G406" s="37">
        <v>2009</v>
      </c>
      <c r="H406" s="16">
        <f>G406+1</f>
        <v>2010</v>
      </c>
      <c r="I406" s="16">
        <f aca="true" t="shared" si="93" ref="I406:AC406">H406+1</f>
        <v>2011</v>
      </c>
      <c r="J406" s="16">
        <f t="shared" si="93"/>
        <v>2012</v>
      </c>
      <c r="K406" s="16">
        <f>J406+1</f>
        <v>2013</v>
      </c>
      <c r="L406" s="16">
        <f t="shared" si="93"/>
        <v>2014</v>
      </c>
      <c r="M406" s="16">
        <f t="shared" si="93"/>
        <v>2015</v>
      </c>
      <c r="N406" s="16">
        <f t="shared" si="93"/>
        <v>2016</v>
      </c>
      <c r="O406" s="16">
        <f t="shared" si="93"/>
        <v>2017</v>
      </c>
      <c r="P406" s="16">
        <f t="shared" si="93"/>
        <v>2018</v>
      </c>
      <c r="Q406" s="186">
        <f t="shared" si="93"/>
        <v>2019</v>
      </c>
      <c r="R406" s="16">
        <f t="shared" si="93"/>
        <v>2020</v>
      </c>
      <c r="S406" s="16">
        <f t="shared" si="93"/>
        <v>2021</v>
      </c>
      <c r="T406" s="16">
        <f t="shared" si="93"/>
        <v>2022</v>
      </c>
      <c r="U406" s="16">
        <f t="shared" si="93"/>
        <v>2023</v>
      </c>
      <c r="V406" s="186">
        <f t="shared" si="93"/>
        <v>2024</v>
      </c>
      <c r="W406" s="16">
        <f t="shared" si="93"/>
        <v>2025</v>
      </c>
      <c r="X406" s="16">
        <f t="shared" si="93"/>
        <v>2026</v>
      </c>
      <c r="Y406" s="16">
        <f t="shared" si="93"/>
        <v>2027</v>
      </c>
      <c r="Z406" s="16">
        <f t="shared" si="93"/>
        <v>2028</v>
      </c>
      <c r="AA406" s="186">
        <f t="shared" si="93"/>
        <v>2029</v>
      </c>
      <c r="AB406" s="16">
        <f t="shared" si="93"/>
        <v>2030</v>
      </c>
      <c r="AC406" s="16">
        <f t="shared" si="93"/>
        <v>2031</v>
      </c>
      <c r="AG406" s="124"/>
      <c r="AH406" s="1"/>
      <c r="AI406" s="1"/>
      <c r="AJ406" s="1"/>
      <c r="AW406" s="124"/>
      <c r="AX406" s="124"/>
    </row>
    <row r="407" spans="1:50" ht="13.5" thickTop="1">
      <c r="A407">
        <v>1</v>
      </c>
      <c r="B407" s="7" t="s">
        <v>26</v>
      </c>
      <c r="C407" s="41"/>
      <c r="D407" s="28">
        <v>2000</v>
      </c>
      <c r="E407" s="143"/>
      <c r="F407" s="30">
        <v>119.16</v>
      </c>
      <c r="G407" s="38">
        <f>ROUND(D407*F407,2)</f>
        <v>238320</v>
      </c>
      <c r="H407" s="28"/>
      <c r="I407" s="28"/>
      <c r="J407" s="28"/>
      <c r="K407" s="28"/>
      <c r="L407" s="28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30"/>
      <c r="AG407" s="124"/>
      <c r="AH407" s="1">
        <f aca="true" t="shared" si="94" ref="AH407:AH420">SUM(G407:AF407)</f>
        <v>238320</v>
      </c>
      <c r="AI407" s="1"/>
      <c r="AJ407" s="1"/>
      <c r="AL407">
        <v>1</v>
      </c>
      <c r="AM407" s="1">
        <f>AH407</f>
        <v>238320</v>
      </c>
      <c r="AW407" s="124"/>
      <c r="AX407" s="124"/>
    </row>
    <row r="408" spans="1:50" ht="12.75">
      <c r="A408">
        <v>2</v>
      </c>
      <c r="B408" s="7" t="s">
        <v>13</v>
      </c>
      <c r="C408" s="19"/>
      <c r="D408" s="10">
        <v>530</v>
      </c>
      <c r="E408" s="144"/>
      <c r="F408" s="23">
        <v>119.16</v>
      </c>
      <c r="G408" s="20">
        <f>ROUND(D408*F408,2)</f>
        <v>63154.8</v>
      </c>
      <c r="H408" s="8"/>
      <c r="I408" s="10"/>
      <c r="J408" s="10"/>
      <c r="K408" s="10"/>
      <c r="L408" s="10"/>
      <c r="M408" s="10"/>
      <c r="N408" s="10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23"/>
      <c r="AG408" s="124"/>
      <c r="AH408" s="1">
        <f t="shared" si="94"/>
        <v>63154.8</v>
      </c>
      <c r="AI408" s="1"/>
      <c r="AJ408" s="1"/>
      <c r="AL408">
        <v>2</v>
      </c>
      <c r="AM408" s="1">
        <f aca="true" t="shared" si="95" ref="AM408:AM420">AH408</f>
        <v>63154.8</v>
      </c>
      <c r="AW408" s="124"/>
      <c r="AX408" s="124"/>
    </row>
    <row r="409" spans="1:50" ht="12.75">
      <c r="A409">
        <v>3</v>
      </c>
      <c r="B409" s="7" t="s">
        <v>14</v>
      </c>
      <c r="C409" s="19"/>
      <c r="D409" s="10">
        <v>530</v>
      </c>
      <c r="E409" s="144"/>
      <c r="F409" s="23">
        <v>119.16</v>
      </c>
      <c r="G409" s="20">
        <f>ROUND(D409*F409,2)</f>
        <v>63154.8</v>
      </c>
      <c r="H409" s="10"/>
      <c r="I409" s="10"/>
      <c r="J409" s="10"/>
      <c r="K409" s="10"/>
      <c r="L409" s="10"/>
      <c r="M409" s="10"/>
      <c r="N409" s="10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23"/>
      <c r="AG409" s="124"/>
      <c r="AH409" s="1">
        <f t="shared" si="94"/>
        <v>63154.8</v>
      </c>
      <c r="AI409" s="1"/>
      <c r="AJ409" s="1"/>
      <c r="AL409">
        <v>3</v>
      </c>
      <c r="AM409" s="1">
        <f t="shared" si="95"/>
        <v>63154.8</v>
      </c>
      <c r="AW409" s="124"/>
      <c r="AX409" s="124"/>
    </row>
    <row r="410" spans="1:50" ht="12.75">
      <c r="A410">
        <v>4</v>
      </c>
      <c r="B410" s="7" t="s">
        <v>15</v>
      </c>
      <c r="C410" s="19"/>
      <c r="D410" s="10">
        <v>530</v>
      </c>
      <c r="E410" s="144"/>
      <c r="F410" s="23">
        <v>119.16</v>
      </c>
      <c r="G410" s="20"/>
      <c r="H410" s="10">
        <f>ROUND(D410*F410,2)</f>
        <v>63154.8</v>
      </c>
      <c r="I410" s="10"/>
      <c r="J410" s="10"/>
      <c r="K410" s="10"/>
      <c r="L410" s="10"/>
      <c r="M410" s="10"/>
      <c r="N410" s="10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23"/>
      <c r="AG410" s="124"/>
      <c r="AH410" s="1">
        <f t="shared" si="94"/>
        <v>63154.8</v>
      </c>
      <c r="AI410" s="1"/>
      <c r="AJ410" s="1"/>
      <c r="AL410">
        <v>4</v>
      </c>
      <c r="AM410" s="1">
        <f t="shared" si="95"/>
        <v>63154.8</v>
      </c>
      <c r="AW410" s="124"/>
      <c r="AX410" s="124"/>
    </row>
    <row r="411" spans="1:50" ht="12.75">
      <c r="A411">
        <v>5</v>
      </c>
      <c r="B411" s="7" t="s">
        <v>27</v>
      </c>
      <c r="C411" s="19"/>
      <c r="D411" s="10">
        <v>530</v>
      </c>
      <c r="E411" s="144"/>
      <c r="F411" s="23">
        <v>119.16</v>
      </c>
      <c r="G411" s="20"/>
      <c r="H411" s="10">
        <f>ROUND(D411*F411,2)</f>
        <v>63154.8</v>
      </c>
      <c r="I411" s="10"/>
      <c r="J411" s="10"/>
      <c r="K411" s="10"/>
      <c r="L411" s="10"/>
      <c r="M411" s="10"/>
      <c r="N411" s="10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23"/>
      <c r="AG411" s="124"/>
      <c r="AH411" s="1">
        <f t="shared" si="94"/>
        <v>63154.8</v>
      </c>
      <c r="AI411" s="1"/>
      <c r="AJ411" s="1"/>
      <c r="AL411">
        <v>5</v>
      </c>
      <c r="AM411" s="1">
        <f t="shared" si="95"/>
        <v>63154.8</v>
      </c>
      <c r="AW411" s="124"/>
      <c r="AX411" s="124"/>
    </row>
    <row r="412" spans="1:50" ht="12.75">
      <c r="A412">
        <v>6</v>
      </c>
      <c r="B412" s="7" t="s">
        <v>20</v>
      </c>
      <c r="C412" s="19"/>
      <c r="D412" s="10">
        <v>530</v>
      </c>
      <c r="E412" s="144"/>
      <c r="F412" s="23">
        <v>119.16</v>
      </c>
      <c r="G412" s="20"/>
      <c r="H412" s="10"/>
      <c r="I412" s="10">
        <f>ROUND(D412*F412,2)</f>
        <v>63154.8</v>
      </c>
      <c r="J412" s="10"/>
      <c r="K412" s="10"/>
      <c r="L412" s="10"/>
      <c r="M412" s="10"/>
      <c r="N412" s="10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23"/>
      <c r="AG412" s="124"/>
      <c r="AH412" s="1">
        <f t="shared" si="94"/>
        <v>63154.8</v>
      </c>
      <c r="AI412" s="1"/>
      <c r="AJ412" s="1"/>
      <c r="AL412">
        <v>6</v>
      </c>
      <c r="AM412" s="1">
        <f t="shared" si="95"/>
        <v>63154.8</v>
      </c>
      <c r="AW412" s="124"/>
      <c r="AX412" s="124"/>
    </row>
    <row r="413" spans="1:50" ht="12.75">
      <c r="A413">
        <v>7</v>
      </c>
      <c r="B413" s="7" t="s">
        <v>21</v>
      </c>
      <c r="C413" s="19"/>
      <c r="D413" s="10">
        <v>530</v>
      </c>
      <c r="E413" s="144"/>
      <c r="F413" s="23">
        <v>119.16</v>
      </c>
      <c r="G413" s="20"/>
      <c r="H413" s="10"/>
      <c r="I413" s="10"/>
      <c r="J413" s="10"/>
      <c r="K413" s="10">
        <f>ROUND(D413*F413,2)</f>
        <v>63154.8</v>
      </c>
      <c r="L413" s="10"/>
      <c r="M413" s="10"/>
      <c r="N413" s="10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23"/>
      <c r="AG413" s="124"/>
      <c r="AH413" s="1">
        <f t="shared" si="94"/>
        <v>63154.8</v>
      </c>
      <c r="AI413" s="1"/>
      <c r="AJ413" s="1"/>
      <c r="AL413">
        <v>7</v>
      </c>
      <c r="AM413" s="1">
        <f t="shared" si="95"/>
        <v>63154.8</v>
      </c>
      <c r="AW413" s="124"/>
      <c r="AX413" s="124"/>
    </row>
    <row r="414" spans="1:50" ht="12.75">
      <c r="A414">
        <v>8</v>
      </c>
      <c r="B414" s="7" t="s">
        <v>28</v>
      </c>
      <c r="C414" s="19"/>
      <c r="D414" s="10">
        <v>530</v>
      </c>
      <c r="E414" s="144"/>
      <c r="F414" s="23">
        <v>119.16</v>
      </c>
      <c r="G414" s="20"/>
      <c r="H414" s="10"/>
      <c r="I414" s="10"/>
      <c r="J414" s="10"/>
      <c r="K414" s="10"/>
      <c r="L414" s="10">
        <f>ROUND(D414*F414,2)</f>
        <v>63154.8</v>
      </c>
      <c r="M414" s="10"/>
      <c r="N414" s="10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23"/>
      <c r="AG414" s="124"/>
      <c r="AH414" s="1">
        <f t="shared" si="94"/>
        <v>63154.8</v>
      </c>
      <c r="AI414" s="1"/>
      <c r="AJ414" s="1"/>
      <c r="AL414">
        <v>8</v>
      </c>
      <c r="AM414" s="1">
        <f t="shared" si="95"/>
        <v>63154.8</v>
      </c>
      <c r="AW414" s="124"/>
      <c r="AX414" s="124"/>
    </row>
    <row r="415" spans="1:50" ht="12.75">
      <c r="A415">
        <v>9</v>
      </c>
      <c r="B415" s="7" t="s">
        <v>22</v>
      </c>
      <c r="C415" s="19"/>
      <c r="D415" s="10">
        <v>530</v>
      </c>
      <c r="E415" s="144"/>
      <c r="F415" s="23">
        <v>119.16</v>
      </c>
      <c r="G415" s="20"/>
      <c r="H415" s="10"/>
      <c r="I415" s="10"/>
      <c r="J415" s="10"/>
      <c r="K415" s="10"/>
      <c r="L415" s="10"/>
      <c r="M415" s="10"/>
      <c r="N415" s="10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23"/>
      <c r="AG415" s="124"/>
      <c r="AH415" s="1">
        <f t="shared" si="94"/>
        <v>0</v>
      </c>
      <c r="AI415" s="1"/>
      <c r="AJ415" s="1"/>
      <c r="AL415">
        <v>9</v>
      </c>
      <c r="AM415" s="1">
        <f t="shared" si="95"/>
        <v>0</v>
      </c>
      <c r="AW415" s="124"/>
      <c r="AX415" s="124"/>
    </row>
    <row r="416" spans="1:50" ht="12.75">
      <c r="A416">
        <v>10</v>
      </c>
      <c r="B416" s="87" t="s">
        <v>16</v>
      </c>
      <c r="C416" s="105"/>
      <c r="D416" s="119">
        <v>550</v>
      </c>
      <c r="E416" s="145"/>
      <c r="F416" s="88">
        <v>119.16</v>
      </c>
      <c r="G416" s="21"/>
      <c r="H416" s="12"/>
      <c r="I416" s="14">
        <v>0</v>
      </c>
      <c r="J416" s="11"/>
      <c r="K416" s="12"/>
      <c r="L416" s="12"/>
      <c r="M416" s="10"/>
      <c r="N416" s="10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23"/>
      <c r="AG416" s="124"/>
      <c r="AH416" s="1">
        <f t="shared" si="94"/>
        <v>0</v>
      </c>
      <c r="AI416" s="1"/>
      <c r="AJ416" s="1"/>
      <c r="AL416">
        <v>10</v>
      </c>
      <c r="AM416" s="1">
        <f t="shared" si="95"/>
        <v>0</v>
      </c>
      <c r="AW416" s="124"/>
      <c r="AX416" s="124"/>
    </row>
    <row r="417" spans="1:50" ht="12.75">
      <c r="A417">
        <v>11</v>
      </c>
      <c r="B417" s="7" t="s">
        <v>23</v>
      </c>
      <c r="C417" s="19"/>
      <c r="D417" s="10">
        <v>530</v>
      </c>
      <c r="E417" s="144"/>
      <c r="F417" s="23">
        <v>119.16</v>
      </c>
      <c r="G417" s="20"/>
      <c r="H417" s="10"/>
      <c r="I417" s="10"/>
      <c r="J417" s="10"/>
      <c r="K417" s="10"/>
      <c r="L417" s="10"/>
      <c r="M417" s="10"/>
      <c r="N417" s="10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23"/>
      <c r="AG417" s="124"/>
      <c r="AH417" s="1">
        <f t="shared" si="94"/>
        <v>0</v>
      </c>
      <c r="AI417" s="1"/>
      <c r="AJ417" s="1"/>
      <c r="AL417">
        <v>11</v>
      </c>
      <c r="AM417" s="1">
        <f t="shared" si="95"/>
        <v>0</v>
      </c>
      <c r="AW417" s="124"/>
      <c r="AX417" s="124"/>
    </row>
    <row r="418" spans="1:50" ht="12.75">
      <c r="A418">
        <v>12</v>
      </c>
      <c r="B418" s="87" t="s">
        <v>17</v>
      </c>
      <c r="C418" s="105"/>
      <c r="D418" s="119">
        <v>550</v>
      </c>
      <c r="E418" s="145"/>
      <c r="F418" s="88">
        <v>119.16</v>
      </c>
      <c r="G418" s="21"/>
      <c r="H418" s="12"/>
      <c r="I418" s="12"/>
      <c r="J418" s="14">
        <v>0</v>
      </c>
      <c r="K418" s="12">
        <f>ROUND(D418*F418,2)</f>
        <v>65538</v>
      </c>
      <c r="L418" s="12"/>
      <c r="M418" s="10"/>
      <c r="N418" s="10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23"/>
      <c r="AG418" s="124"/>
      <c r="AH418" s="1">
        <f t="shared" si="94"/>
        <v>65538</v>
      </c>
      <c r="AI418" s="1"/>
      <c r="AJ418" s="1"/>
      <c r="AL418">
        <v>12</v>
      </c>
      <c r="AM418" s="1">
        <f t="shared" si="95"/>
        <v>65538</v>
      </c>
      <c r="AW418" s="124"/>
      <c r="AX418" s="124"/>
    </row>
    <row r="419" spans="1:50" ht="12.75">
      <c r="A419">
        <v>13</v>
      </c>
      <c r="B419" s="7" t="s">
        <v>24</v>
      </c>
      <c r="C419" s="19"/>
      <c r="D419" s="10">
        <v>530</v>
      </c>
      <c r="E419" s="144"/>
      <c r="F419" s="23">
        <v>119.16</v>
      </c>
      <c r="G419" s="20"/>
      <c r="H419" s="10"/>
      <c r="I419" s="10"/>
      <c r="J419" s="10"/>
      <c r="K419" s="10"/>
      <c r="L419" s="10"/>
      <c r="M419" s="10"/>
      <c r="N419" s="10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23"/>
      <c r="AG419" s="124"/>
      <c r="AH419" s="1">
        <f t="shared" si="94"/>
        <v>0</v>
      </c>
      <c r="AI419" s="1"/>
      <c r="AJ419" s="1"/>
      <c r="AL419">
        <v>13</v>
      </c>
      <c r="AM419" s="1">
        <f t="shared" si="95"/>
        <v>0</v>
      </c>
      <c r="AW419" s="124"/>
      <c r="AX419" s="124"/>
    </row>
    <row r="420" spans="1:50" ht="12.75">
      <c r="A420">
        <v>14</v>
      </c>
      <c r="B420" s="87" t="s">
        <v>19</v>
      </c>
      <c r="C420" s="105"/>
      <c r="D420" s="119">
        <v>550</v>
      </c>
      <c r="E420" s="145"/>
      <c r="F420" s="88">
        <v>119.16</v>
      </c>
      <c r="G420" s="21"/>
      <c r="H420" s="12"/>
      <c r="I420" s="12"/>
      <c r="J420" s="12"/>
      <c r="K420" s="12"/>
      <c r="L420" s="12">
        <f>ROUND(D420*F420,2)</f>
        <v>65538</v>
      </c>
      <c r="M420" s="10"/>
      <c r="N420" s="10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23"/>
      <c r="AG420" s="124"/>
      <c r="AH420" s="1">
        <f t="shared" si="94"/>
        <v>65538</v>
      </c>
      <c r="AI420" s="1"/>
      <c r="AJ420" s="1"/>
      <c r="AL420">
        <v>14</v>
      </c>
      <c r="AM420" s="1">
        <f t="shared" si="95"/>
        <v>65538</v>
      </c>
      <c r="AN420" s="1">
        <f>SUM(AM407:AM420)</f>
        <v>811479.6000000001</v>
      </c>
      <c r="AO420" s="1">
        <f>AN420-AI422</f>
        <v>0</v>
      </c>
      <c r="AW420" s="124"/>
      <c r="AX420" s="124"/>
    </row>
    <row r="421" spans="2:50" ht="12.75">
      <c r="B421" s="7"/>
      <c r="C421" s="19"/>
      <c r="D421" s="10"/>
      <c r="E421" s="144"/>
      <c r="F421" s="23"/>
      <c r="G421" s="20"/>
      <c r="H421" s="10"/>
      <c r="I421" s="10"/>
      <c r="J421" s="10"/>
      <c r="K421" s="10"/>
      <c r="L421" s="10"/>
      <c r="M421" s="10"/>
      <c r="N421" s="10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23"/>
      <c r="AG421" s="124"/>
      <c r="AH421" s="1"/>
      <c r="AI421" s="1"/>
      <c r="AJ421" s="1"/>
      <c r="AW421" s="124"/>
      <c r="AX421" s="124"/>
    </row>
    <row r="422" spans="2:50" ht="13.5" thickBot="1">
      <c r="B422" s="15" t="s">
        <v>48</v>
      </c>
      <c r="C422" s="37"/>
      <c r="D422" s="16"/>
      <c r="E422" s="146"/>
      <c r="F422" s="31">
        <f>F407</f>
        <v>119.16</v>
      </c>
      <c r="G422" s="77">
        <f aca="true" t="shared" si="96" ref="G422:AC422">SUM(G407:G420)</f>
        <v>364629.6</v>
      </c>
      <c r="H422" s="72">
        <f t="shared" si="96"/>
        <v>126309.6</v>
      </c>
      <c r="I422" s="72">
        <f t="shared" si="96"/>
        <v>63154.8</v>
      </c>
      <c r="J422" s="72">
        <f t="shared" si="96"/>
        <v>0</v>
      </c>
      <c r="K422" s="72">
        <f t="shared" si="96"/>
        <v>128692.8</v>
      </c>
      <c r="L422" s="72">
        <f t="shared" si="96"/>
        <v>128692.8</v>
      </c>
      <c r="M422" s="72">
        <f t="shared" si="96"/>
        <v>0</v>
      </c>
      <c r="N422" s="72">
        <f t="shared" si="96"/>
        <v>0</v>
      </c>
      <c r="O422" s="72">
        <f t="shared" si="96"/>
        <v>0</v>
      </c>
      <c r="P422" s="72">
        <f t="shared" si="96"/>
        <v>0</v>
      </c>
      <c r="Q422" s="72">
        <f t="shared" si="96"/>
        <v>0</v>
      </c>
      <c r="R422" s="72">
        <f t="shared" si="96"/>
        <v>0</v>
      </c>
      <c r="S422" s="72">
        <f t="shared" si="96"/>
        <v>0</v>
      </c>
      <c r="T422" s="72">
        <f t="shared" si="96"/>
        <v>0</v>
      </c>
      <c r="U422" s="72">
        <f t="shared" si="96"/>
        <v>0</v>
      </c>
      <c r="V422" s="72">
        <f t="shared" si="96"/>
        <v>0</v>
      </c>
      <c r="W422" s="72">
        <f t="shared" si="96"/>
        <v>0</v>
      </c>
      <c r="X422" s="72">
        <f t="shared" si="96"/>
        <v>0</v>
      </c>
      <c r="Y422" s="72">
        <f t="shared" si="96"/>
        <v>0</v>
      </c>
      <c r="Z422" s="72">
        <f t="shared" si="96"/>
        <v>0</v>
      </c>
      <c r="AA422" s="72">
        <f t="shared" si="96"/>
        <v>0</v>
      </c>
      <c r="AB422" s="72">
        <f t="shared" si="96"/>
        <v>0</v>
      </c>
      <c r="AC422" s="73">
        <f t="shared" si="96"/>
        <v>0</v>
      </c>
      <c r="AG422" s="124"/>
      <c r="AH422" s="1"/>
      <c r="AI422" s="1">
        <f>SUM(AH407:AH420)</f>
        <v>811479.6000000001</v>
      </c>
      <c r="AJ422" s="1"/>
      <c r="AW422" s="124"/>
      <c r="AX422" s="124"/>
    </row>
    <row r="423" spans="33:50" ht="14.25" thickBot="1" thickTop="1">
      <c r="AG423" s="124"/>
      <c r="AH423" s="1"/>
      <c r="AI423" s="1"/>
      <c r="AJ423" s="1"/>
      <c r="AW423" s="124"/>
      <c r="AX423" s="124"/>
    </row>
    <row r="424" spans="1:50" ht="13.5" thickTop="1">
      <c r="A424">
        <v>20</v>
      </c>
      <c r="B424" s="2" t="s">
        <v>44</v>
      </c>
      <c r="C424" s="18"/>
      <c r="D424" s="10">
        <v>87.46</v>
      </c>
      <c r="E424" s="62"/>
      <c r="F424" s="6">
        <v>119.16</v>
      </c>
      <c r="G424" s="114">
        <v>0</v>
      </c>
      <c r="H424" s="115">
        <v>0</v>
      </c>
      <c r="I424" s="115">
        <v>0</v>
      </c>
      <c r="J424" s="115">
        <v>0</v>
      </c>
      <c r="K424" s="48">
        <f aca="true" t="shared" si="97" ref="K424:K429">ROUND(D424*F424,2)</f>
        <v>10421.73</v>
      </c>
      <c r="L424" s="48">
        <f>ROUND(D424*F424,2)</f>
        <v>10421.73</v>
      </c>
      <c r="M424" s="48">
        <f>ROUND(D424*F424,2)</f>
        <v>10421.73</v>
      </c>
      <c r="N424" s="48">
        <f>ROUND(D424*F424,2)</f>
        <v>10421.73</v>
      </c>
      <c r="O424" s="48">
        <f>ROUND(D424*F424,2)</f>
        <v>10421.73</v>
      </c>
      <c r="P424" s="48">
        <f>ROUND(D424*F424,2)</f>
        <v>10421.73</v>
      </c>
      <c r="Q424" s="48">
        <f>ROUND(D424*F424,2)</f>
        <v>10421.73</v>
      </c>
      <c r="R424" s="48">
        <f>ROUND(D424*F424,2)</f>
        <v>10421.73</v>
      </c>
      <c r="S424" s="117">
        <f>ROUND(D424*F424,2)</f>
        <v>10421.73</v>
      </c>
      <c r="T424" s="117">
        <f>ROUND(D424*F424,2)</f>
        <v>10421.73</v>
      </c>
      <c r="U424" s="117">
        <f>ROUND(D424*F424,2)</f>
        <v>10421.73</v>
      </c>
      <c r="V424" s="117">
        <f>ROUND(D424*F424,2)</f>
        <v>10421.73</v>
      </c>
      <c r="W424" s="48"/>
      <c r="X424" s="48"/>
      <c r="Y424" s="48"/>
      <c r="Z424" s="48"/>
      <c r="AA424" s="48"/>
      <c r="AB424" s="48"/>
      <c r="AC424" s="40"/>
      <c r="AG424" s="124"/>
      <c r="AH424" s="1">
        <f aca="true" t="shared" si="98" ref="AH424:AH429">SUM(G424:AF424)</f>
        <v>125060.75999999997</v>
      </c>
      <c r="AI424" s="1"/>
      <c r="AJ424" s="1"/>
      <c r="AL424">
        <v>20</v>
      </c>
      <c r="AM424" s="1">
        <f aca="true" t="shared" si="99" ref="AM424:AM429">AH424</f>
        <v>125060.75999999997</v>
      </c>
      <c r="AW424" s="124"/>
      <c r="AX424" s="124"/>
    </row>
    <row r="425" spans="1:50" ht="12.75">
      <c r="A425">
        <v>21</v>
      </c>
      <c r="B425" s="7" t="s">
        <v>45</v>
      </c>
      <c r="C425" s="19"/>
      <c r="D425" s="10">
        <v>26.88</v>
      </c>
      <c r="E425" s="144"/>
      <c r="F425" s="23">
        <v>119.16</v>
      </c>
      <c r="G425" s="20">
        <f>ROUND(D425*F425,2)</f>
        <v>3203.02</v>
      </c>
      <c r="H425" s="10">
        <f>ROUND(D425*F425,2)</f>
        <v>3203.02</v>
      </c>
      <c r="I425" s="10">
        <f>ROUND(D425*F425,2)</f>
        <v>3203.02</v>
      </c>
      <c r="J425" s="10">
        <f>ROUND(D425*F425,2)</f>
        <v>3203.02</v>
      </c>
      <c r="K425" s="10">
        <f t="shared" si="97"/>
        <v>3203.02</v>
      </c>
      <c r="L425" s="10">
        <f>ROUND(D425*F425,2)</f>
        <v>3203.02</v>
      </c>
      <c r="M425" s="10">
        <f>ROUND(D425*F425,2)</f>
        <v>3203.02</v>
      </c>
      <c r="N425" s="10">
        <f>ROUND(D425*F425,2)</f>
        <v>3203.02</v>
      </c>
      <c r="O425" s="10">
        <f>ROUND(D425*F425,2)</f>
        <v>3203.02</v>
      </c>
      <c r="P425" s="10">
        <f>ROUND(D425*F425,2)</f>
        <v>3203.02</v>
      </c>
      <c r="Q425" s="10">
        <f>ROUND(D425*F425,2)</f>
        <v>3203.02</v>
      </c>
      <c r="R425" s="10">
        <f>ROUND(D425*F425,2)</f>
        <v>3203.02</v>
      </c>
      <c r="S425" s="10">
        <f>ROUND(D425*F425,2)</f>
        <v>3203.02</v>
      </c>
      <c r="T425" s="10">
        <f>ROUND(D425*F425,2)</f>
        <v>3203.02</v>
      </c>
      <c r="U425" s="10">
        <f>ROUND(D425*F425,2)</f>
        <v>3203.02</v>
      </c>
      <c r="V425" s="10">
        <f>ROUND(D425*F425,2)</f>
        <v>3203.02</v>
      </c>
      <c r="W425" s="10">
        <f>ROUND(D425*F425,2)</f>
        <v>3203.02</v>
      </c>
      <c r="X425" s="10">
        <f>ROUND(D425*F425,2)</f>
        <v>3203.02</v>
      </c>
      <c r="Y425" s="10">
        <f>ROUND(D425*F425,2)</f>
        <v>3203.02</v>
      </c>
      <c r="Z425" s="10">
        <f>ROUND(D425*F425,2)</f>
        <v>3203.02</v>
      </c>
      <c r="AA425" s="10">
        <f>ROUND(D425*F425,2)</f>
        <v>3203.02</v>
      </c>
      <c r="AB425" s="10">
        <f>ROUND(D425*F425,2)</f>
        <v>3203.02</v>
      </c>
      <c r="AC425" s="24"/>
      <c r="AG425" s="124"/>
      <c r="AH425" s="1">
        <f t="shared" si="98"/>
        <v>70466.43999999997</v>
      </c>
      <c r="AI425" s="1"/>
      <c r="AJ425" s="1"/>
      <c r="AL425">
        <v>21</v>
      </c>
      <c r="AM425" s="1">
        <f t="shared" si="99"/>
        <v>70466.43999999997</v>
      </c>
      <c r="AW425" s="124"/>
      <c r="AX425" s="124"/>
    </row>
    <row r="426" spans="1:50" ht="12.75">
      <c r="A426">
        <v>22</v>
      </c>
      <c r="B426" s="7" t="s">
        <v>46</v>
      </c>
      <c r="C426" s="19"/>
      <c r="D426" s="10">
        <v>16.08</v>
      </c>
      <c r="E426" s="144"/>
      <c r="F426" s="23">
        <v>119.16</v>
      </c>
      <c r="G426" s="20">
        <f>ROUND(D426*F426,2)</f>
        <v>1916.09</v>
      </c>
      <c r="H426" s="10">
        <f>ROUND(D426*F426,2)</f>
        <v>1916.09</v>
      </c>
      <c r="I426" s="10">
        <f>ROUND(D426*F426,2)</f>
        <v>1916.09</v>
      </c>
      <c r="J426" s="10">
        <f>ROUND(D426*F426,2)</f>
        <v>1916.09</v>
      </c>
      <c r="K426" s="10">
        <f t="shared" si="97"/>
        <v>1916.09</v>
      </c>
      <c r="L426" s="10">
        <f>ROUND(D426*F426,2)</f>
        <v>1916.09</v>
      </c>
      <c r="M426" s="10">
        <f>ROUND(D426*F426,2)</f>
        <v>1916.09</v>
      </c>
      <c r="N426" s="10">
        <f>ROUND(D426*F426,2)</f>
        <v>1916.09</v>
      </c>
      <c r="O426" s="10">
        <f>ROUND(D426*F426,2)</f>
        <v>1916.09</v>
      </c>
      <c r="P426" s="10">
        <f>ROUND(D426*F426,2)</f>
        <v>1916.09</v>
      </c>
      <c r="Q426" s="10">
        <f>ROUND(D426*F426,2)</f>
        <v>1916.09</v>
      </c>
      <c r="R426" s="10">
        <f>ROUND(D426*F426,2)</f>
        <v>1916.09</v>
      </c>
      <c r="S426" s="10">
        <f>ROUND(D426*F426,2)</f>
        <v>1916.09</v>
      </c>
      <c r="T426" s="10">
        <f>ROUND(D426*F426,2)</f>
        <v>1916.09</v>
      </c>
      <c r="U426" s="10">
        <f>ROUND(D426*F426,2)</f>
        <v>1916.09</v>
      </c>
      <c r="V426" s="10">
        <f>ROUND(D426*F426,2)</f>
        <v>1916.09</v>
      </c>
      <c r="W426" s="10">
        <f>ROUND(D426*F426,2)</f>
        <v>1916.09</v>
      </c>
      <c r="X426" s="10">
        <f>ROUND(D426*F426,2)</f>
        <v>1916.09</v>
      </c>
      <c r="Y426" s="10">
        <f>ROUND(D426*F426,2)</f>
        <v>1916.09</v>
      </c>
      <c r="Z426" s="10">
        <f>ROUND(D426*F426,2)</f>
        <v>1916.09</v>
      </c>
      <c r="AA426" s="10">
        <f>ROUND(D426*F426,2)</f>
        <v>1916.09</v>
      </c>
      <c r="AB426" s="10">
        <f>ROUND(D426*F426,2)</f>
        <v>1916.09</v>
      </c>
      <c r="AC426" s="24"/>
      <c r="AG426" s="124"/>
      <c r="AH426" s="1">
        <f t="shared" si="98"/>
        <v>42153.97999999998</v>
      </c>
      <c r="AI426" s="1"/>
      <c r="AJ426" s="1"/>
      <c r="AL426">
        <v>22</v>
      </c>
      <c r="AM426" s="1">
        <f t="shared" si="99"/>
        <v>42153.97999999998</v>
      </c>
      <c r="AW426" s="124"/>
      <c r="AX426" s="124"/>
    </row>
    <row r="427" spans="1:50" ht="12.75">
      <c r="A427">
        <v>23</v>
      </c>
      <c r="B427" s="138" t="s">
        <v>107</v>
      </c>
      <c r="C427" s="137"/>
      <c r="D427" s="35">
        <v>425.9</v>
      </c>
      <c r="E427" s="147">
        <v>133.58</v>
      </c>
      <c r="F427" s="23">
        <v>119.16</v>
      </c>
      <c r="G427" s="20"/>
      <c r="H427" s="10"/>
      <c r="I427" s="10"/>
      <c r="J427" s="10"/>
      <c r="K427" s="10">
        <f t="shared" si="97"/>
        <v>50750.24</v>
      </c>
      <c r="L427" s="10">
        <f>ROUND(E427*F427,2)</f>
        <v>15917.39</v>
      </c>
      <c r="M427" s="10">
        <f>ROUND(E427*F427,2)</f>
        <v>15917.39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24"/>
      <c r="AG427" s="124"/>
      <c r="AH427" s="1">
        <f t="shared" si="98"/>
        <v>82585.02</v>
      </c>
      <c r="AI427" s="1"/>
      <c r="AJ427" s="1"/>
      <c r="AL427">
        <v>23</v>
      </c>
      <c r="AM427" s="1">
        <f t="shared" si="99"/>
        <v>82585.02</v>
      </c>
      <c r="AN427" s="1"/>
      <c r="AO427" s="1">
        <f>AN427-AI431</f>
        <v>-320266.19999999995</v>
      </c>
      <c r="AW427" s="124"/>
      <c r="AX427" s="124"/>
    </row>
    <row r="428" spans="1:50" ht="12.75">
      <c r="A428">
        <v>24</v>
      </c>
      <c r="B428" s="233" t="s">
        <v>165</v>
      </c>
      <c r="C428" s="137"/>
      <c r="D428" s="232">
        <f>D394</f>
        <v>0.75</v>
      </c>
      <c r="E428" s="147"/>
      <c r="F428" s="23">
        <v>119.16</v>
      </c>
      <c r="G428" s="20"/>
      <c r="H428" s="10"/>
      <c r="I428" s="10"/>
      <c r="J428" s="10"/>
      <c r="K428" s="10">
        <f t="shared" si="97"/>
        <v>89.37</v>
      </c>
      <c r="L428" s="10">
        <f>ROUND(D428*F428,2)</f>
        <v>89.37</v>
      </c>
      <c r="M428" s="10">
        <f>ROUND(D428*F428,2)</f>
        <v>89.37</v>
      </c>
      <c r="N428" s="10">
        <f>ROUND(D428*F428,2)</f>
        <v>89.37</v>
      </c>
      <c r="O428" s="10">
        <f>ROUND(D428*F428,2)</f>
        <v>89.37</v>
      </c>
      <c r="P428" s="10">
        <f>ROUND(D428*F428,2)</f>
        <v>89.37</v>
      </c>
      <c r="Q428" s="10">
        <f>ROUND(D428*F428,2)</f>
        <v>89.37</v>
      </c>
      <c r="R428" s="10">
        <f>ROUND(D428*F428,2)</f>
        <v>89.37</v>
      </c>
      <c r="S428" s="10">
        <f>ROUND(D428*F428,2)</f>
        <v>89.37</v>
      </c>
      <c r="T428" s="10">
        <f>ROUND(D428*F428,2)</f>
        <v>89.37</v>
      </c>
      <c r="U428" s="10">
        <f>ROUND(D428*F428,2)</f>
        <v>89.37</v>
      </c>
      <c r="V428" s="4">
        <f>ROUND(D428*F428,2)</f>
        <v>89.37</v>
      </c>
      <c r="W428" s="10">
        <f>ROUND(D428*F428,2)</f>
        <v>89.37</v>
      </c>
      <c r="X428" s="10">
        <f>ROUND(D428*F428,2)</f>
        <v>89.37</v>
      </c>
      <c r="Y428" s="10">
        <f>ROUND(D428*F428,2)</f>
        <v>89.37</v>
      </c>
      <c r="Z428" s="10">
        <f>ROUND(D428*F428,2)</f>
        <v>89.37</v>
      </c>
      <c r="AA428" s="10">
        <f>ROUND(D428*F428,2)</f>
        <v>89.37</v>
      </c>
      <c r="AB428" s="10">
        <f>ROUND(D428*F428,2)</f>
        <v>89.37</v>
      </c>
      <c r="AC428" s="24"/>
      <c r="AG428" s="124"/>
      <c r="AH428" s="196">
        <f t="shared" si="98"/>
        <v>1608.6599999999994</v>
      </c>
      <c r="AI428" s="1"/>
      <c r="AJ428" s="1"/>
      <c r="AL428">
        <v>24</v>
      </c>
      <c r="AM428" s="1">
        <f t="shared" si="99"/>
        <v>1608.6599999999994</v>
      </c>
      <c r="AN428" s="1"/>
      <c r="AO428" s="1"/>
      <c r="AW428" s="124"/>
      <c r="AX428" s="124"/>
    </row>
    <row r="429" spans="1:50" ht="12.75">
      <c r="A429">
        <v>25</v>
      </c>
      <c r="B429" s="205" t="s">
        <v>134</v>
      </c>
      <c r="C429" s="19"/>
      <c r="D429" s="206">
        <f>D395</f>
        <v>32.31</v>
      </c>
      <c r="E429" s="147"/>
      <c r="F429" s="23">
        <v>119.16</v>
      </c>
      <c r="G429" s="20"/>
      <c r="H429" s="10"/>
      <c r="I429" s="10"/>
      <c r="J429" s="10"/>
      <c r="K429" s="10">
        <f t="shared" si="97"/>
        <v>3850.06</v>
      </c>
      <c r="L429" s="10">
        <f>ROUND(D429*F429,2)</f>
        <v>3850.06</v>
      </c>
      <c r="M429" s="10">
        <f>ROUND(D429*F429,2)</f>
        <v>3850.06</v>
      </c>
      <c r="N429" s="10">
        <f>ROUND(D429*F429,2)</f>
        <v>3850.06</v>
      </c>
      <c r="O429" s="10">
        <f>ROUND(D429*F429,2)</f>
        <v>3850.06</v>
      </c>
      <c r="P429" s="10">
        <f>ROUND(D429*F429,2)</f>
        <v>3850.06</v>
      </c>
      <c r="Q429" s="10">
        <f>ROUND(D429*F429,2)</f>
        <v>3850.06</v>
      </c>
      <c r="R429" s="10">
        <f>ROUND(D429*F429,2)</f>
        <v>3850.06</v>
      </c>
      <c r="S429" s="10">
        <f>ROUND(D429*F429,2)</f>
        <v>3850.06</v>
      </c>
      <c r="T429" s="10">
        <f>ROUND(D429*F429,2)</f>
        <v>3850.06</v>
      </c>
      <c r="U429" s="10">
        <f>ROUND(D429*F429,2)</f>
        <v>3850.06</v>
      </c>
      <c r="V429" s="4">
        <f>ROUND(D429*F429,2)</f>
        <v>3850.06</v>
      </c>
      <c r="W429" s="10">
        <f>ROUND(D429*F429,2)</f>
        <v>3850.06</v>
      </c>
      <c r="X429" s="10">
        <f>ROUND(D429*F429,2)</f>
        <v>3850.06</v>
      </c>
      <c r="Y429" s="10">
        <f>ROUND(D429*F429,2)</f>
        <v>3850.06</v>
      </c>
      <c r="Z429" s="10">
        <f>ROUND(D429*F429,2)</f>
        <v>3850.06</v>
      </c>
      <c r="AA429" s="10">
        <f>ROUND(D429*F429,2)</f>
        <v>3850.06</v>
      </c>
      <c r="AB429" s="10">
        <f>ROUND(D429*F429,2)</f>
        <v>3850.06</v>
      </c>
      <c r="AC429" s="24"/>
      <c r="AG429" s="124"/>
      <c r="AH429" s="1">
        <f t="shared" si="98"/>
        <v>69301.07999999999</v>
      </c>
      <c r="AI429" s="1"/>
      <c r="AJ429" s="1"/>
      <c r="AL429">
        <v>25</v>
      </c>
      <c r="AM429" s="1">
        <f t="shared" si="99"/>
        <v>69301.07999999999</v>
      </c>
      <c r="AN429" s="168">
        <f>SUM(AM424:AM429)</f>
        <v>391175.93999999994</v>
      </c>
      <c r="AO429" s="1"/>
      <c r="AP429" s="1">
        <f>AN429</f>
        <v>391175.93999999994</v>
      </c>
      <c r="AW429" s="124"/>
      <c r="AX429" s="124"/>
    </row>
    <row r="430" spans="2:50" ht="12.75">
      <c r="B430" s="7"/>
      <c r="C430" s="19"/>
      <c r="D430" s="10"/>
      <c r="E430" s="144"/>
      <c r="F430" s="23"/>
      <c r="G430" s="2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24"/>
      <c r="AG430" s="124"/>
      <c r="AH430" s="1"/>
      <c r="AI430" s="1"/>
      <c r="AJ430" s="1"/>
      <c r="AW430" s="124"/>
      <c r="AX430" s="124"/>
    </row>
    <row r="431" spans="2:50" ht="13.5" thickBot="1">
      <c r="B431" s="15" t="s">
        <v>48</v>
      </c>
      <c r="C431" s="37"/>
      <c r="D431" s="16"/>
      <c r="E431" s="146"/>
      <c r="F431" s="31"/>
      <c r="G431" s="77">
        <f aca="true" t="shared" si="100" ref="G431:AC431">SUM(G424:G430)</f>
        <v>5119.11</v>
      </c>
      <c r="H431" s="77">
        <f t="shared" si="100"/>
        <v>5119.11</v>
      </c>
      <c r="I431" s="77">
        <f t="shared" si="100"/>
        <v>5119.11</v>
      </c>
      <c r="J431" s="77">
        <f t="shared" si="100"/>
        <v>5119.11</v>
      </c>
      <c r="K431" s="77">
        <f t="shared" si="100"/>
        <v>70230.51</v>
      </c>
      <c r="L431" s="77">
        <f t="shared" si="100"/>
        <v>35397.659999999996</v>
      </c>
      <c r="M431" s="77">
        <f t="shared" si="100"/>
        <v>35397.659999999996</v>
      </c>
      <c r="N431" s="77">
        <f t="shared" si="100"/>
        <v>19480.27</v>
      </c>
      <c r="O431" s="77">
        <f t="shared" si="100"/>
        <v>19480.27</v>
      </c>
      <c r="P431" s="77">
        <f t="shared" si="100"/>
        <v>19480.27</v>
      </c>
      <c r="Q431" s="77">
        <f t="shared" si="100"/>
        <v>19480.27</v>
      </c>
      <c r="R431" s="77">
        <f t="shared" si="100"/>
        <v>19480.27</v>
      </c>
      <c r="S431" s="77">
        <f t="shared" si="100"/>
        <v>19480.27</v>
      </c>
      <c r="T431" s="77">
        <f t="shared" si="100"/>
        <v>19480.27</v>
      </c>
      <c r="U431" s="77">
        <f t="shared" si="100"/>
        <v>19480.27</v>
      </c>
      <c r="V431" s="77">
        <f t="shared" si="100"/>
        <v>19480.27</v>
      </c>
      <c r="W431" s="77">
        <f t="shared" si="100"/>
        <v>9058.539999999999</v>
      </c>
      <c r="X431" s="77">
        <f t="shared" si="100"/>
        <v>9058.539999999999</v>
      </c>
      <c r="Y431" s="77">
        <f t="shared" si="100"/>
        <v>9058.539999999999</v>
      </c>
      <c r="Z431" s="77">
        <f t="shared" si="100"/>
        <v>9058.539999999999</v>
      </c>
      <c r="AA431" s="77">
        <f t="shared" si="100"/>
        <v>9058.539999999999</v>
      </c>
      <c r="AB431" s="77">
        <f t="shared" si="100"/>
        <v>9058.539999999999</v>
      </c>
      <c r="AC431" s="77">
        <f t="shared" si="100"/>
        <v>0</v>
      </c>
      <c r="AG431" s="124"/>
      <c r="AH431" s="1"/>
      <c r="AI431" s="1">
        <f>SUM(AH424:AH427)</f>
        <v>320266.19999999995</v>
      </c>
      <c r="AJ431" s="1"/>
      <c r="AW431" s="124"/>
      <c r="AX431" s="124"/>
    </row>
    <row r="432" spans="33:50" ht="14.25" thickBot="1" thickTop="1">
      <c r="AG432" s="124"/>
      <c r="AH432" s="1"/>
      <c r="AI432" s="1"/>
      <c r="AJ432" s="1"/>
      <c r="AW432" s="124"/>
      <c r="AX432" s="124"/>
    </row>
    <row r="433" spans="2:50" ht="14.25" thickBot="1" thickTop="1">
      <c r="B433" s="64" t="s">
        <v>49</v>
      </c>
      <c r="C433" s="99"/>
      <c r="D433" s="71"/>
      <c r="E433" s="148"/>
      <c r="F433" s="86">
        <v>119.16</v>
      </c>
      <c r="G433" s="90">
        <f aca="true" t="shared" si="101" ref="G433:AC433">G422+G431</f>
        <v>369748.70999999996</v>
      </c>
      <c r="H433" s="74">
        <f t="shared" si="101"/>
        <v>131428.71</v>
      </c>
      <c r="I433" s="74">
        <f t="shared" si="101"/>
        <v>68273.91</v>
      </c>
      <c r="J433" s="74">
        <f t="shared" si="101"/>
        <v>5119.11</v>
      </c>
      <c r="K433" s="74">
        <f t="shared" si="101"/>
        <v>198923.31</v>
      </c>
      <c r="L433" s="74">
        <f t="shared" si="101"/>
        <v>164090.46</v>
      </c>
      <c r="M433" s="74">
        <f t="shared" si="101"/>
        <v>35397.659999999996</v>
      </c>
      <c r="N433" s="74">
        <f t="shared" si="101"/>
        <v>19480.27</v>
      </c>
      <c r="O433" s="74">
        <f t="shared" si="101"/>
        <v>19480.27</v>
      </c>
      <c r="P433" s="74">
        <f t="shared" si="101"/>
        <v>19480.27</v>
      </c>
      <c r="Q433" s="74">
        <f t="shared" si="101"/>
        <v>19480.27</v>
      </c>
      <c r="R433" s="74">
        <f t="shared" si="101"/>
        <v>19480.27</v>
      </c>
      <c r="S433" s="74">
        <f t="shared" si="101"/>
        <v>19480.27</v>
      </c>
      <c r="T433" s="74">
        <f t="shared" si="101"/>
        <v>19480.27</v>
      </c>
      <c r="U433" s="74">
        <f t="shared" si="101"/>
        <v>19480.27</v>
      </c>
      <c r="V433" s="74">
        <f t="shared" si="101"/>
        <v>19480.27</v>
      </c>
      <c r="W433" s="74">
        <f t="shared" si="101"/>
        <v>9058.539999999999</v>
      </c>
      <c r="X433" s="74">
        <f t="shared" si="101"/>
        <v>9058.539999999999</v>
      </c>
      <c r="Y433" s="74">
        <f t="shared" si="101"/>
        <v>9058.539999999999</v>
      </c>
      <c r="Z433" s="74">
        <f t="shared" si="101"/>
        <v>9058.539999999999</v>
      </c>
      <c r="AA433" s="74">
        <f t="shared" si="101"/>
        <v>9058.539999999999</v>
      </c>
      <c r="AB433" s="74">
        <f t="shared" si="101"/>
        <v>9058.539999999999</v>
      </c>
      <c r="AC433" s="78">
        <f t="shared" si="101"/>
        <v>0</v>
      </c>
      <c r="AG433" s="125">
        <f>SUM(G433:AC433)</f>
        <v>1202655.5400000003</v>
      </c>
      <c r="AH433" s="1"/>
      <c r="AI433" s="1"/>
      <c r="AJ433" s="1">
        <f>SUM(AI407:AI431)</f>
        <v>1131745.8</v>
      </c>
      <c r="AK433" s="1">
        <f>AG433-AJ433</f>
        <v>70909.74000000022</v>
      </c>
      <c r="AN433" s="1"/>
      <c r="AO433" s="1"/>
      <c r="AW433" s="125">
        <f>SUM(G433:AF433)</f>
        <v>1202655.5400000003</v>
      </c>
      <c r="AX433" s="124"/>
    </row>
    <row r="434" spans="2:50" ht="13.5" thickTop="1">
      <c r="B434" s="172" t="s">
        <v>133</v>
      </c>
      <c r="C434" s="3"/>
      <c r="D434" s="3"/>
      <c r="E434" s="3"/>
      <c r="F434" s="3"/>
      <c r="G434" s="48">
        <f>G429</f>
        <v>0</v>
      </c>
      <c r="H434" s="48">
        <f>H429</f>
        <v>0</v>
      </c>
      <c r="I434" s="48">
        <f>I429</f>
        <v>0</v>
      </c>
      <c r="J434" s="48">
        <f>J429</f>
        <v>0</v>
      </c>
      <c r="K434" s="48">
        <f>K429</f>
        <v>3850.06</v>
      </c>
      <c r="L434" s="48">
        <f aca="true" t="shared" si="102" ref="L434:AB434">L429</f>
        <v>3850.06</v>
      </c>
      <c r="M434" s="48">
        <f t="shared" si="102"/>
        <v>3850.06</v>
      </c>
      <c r="N434" s="48">
        <f t="shared" si="102"/>
        <v>3850.06</v>
      </c>
      <c r="O434" s="48">
        <f t="shared" si="102"/>
        <v>3850.06</v>
      </c>
      <c r="P434" s="48">
        <f t="shared" si="102"/>
        <v>3850.06</v>
      </c>
      <c r="Q434" s="48">
        <f t="shared" si="102"/>
        <v>3850.06</v>
      </c>
      <c r="R434" s="48">
        <f t="shared" si="102"/>
        <v>3850.06</v>
      </c>
      <c r="S434" s="48">
        <f t="shared" si="102"/>
        <v>3850.06</v>
      </c>
      <c r="T434" s="48">
        <f t="shared" si="102"/>
        <v>3850.06</v>
      </c>
      <c r="U434" s="48">
        <f t="shared" si="102"/>
        <v>3850.06</v>
      </c>
      <c r="V434" s="48">
        <f t="shared" si="102"/>
        <v>3850.06</v>
      </c>
      <c r="W434" s="48">
        <f t="shared" si="102"/>
        <v>3850.06</v>
      </c>
      <c r="X434" s="48">
        <f t="shared" si="102"/>
        <v>3850.06</v>
      </c>
      <c r="Y434" s="48">
        <f t="shared" si="102"/>
        <v>3850.06</v>
      </c>
      <c r="Z434" s="48">
        <f t="shared" si="102"/>
        <v>3850.06</v>
      </c>
      <c r="AA434" s="48">
        <f t="shared" si="102"/>
        <v>3850.06</v>
      </c>
      <c r="AB434" s="40">
        <f t="shared" si="102"/>
        <v>3850.06</v>
      </c>
      <c r="AC434" s="36"/>
      <c r="AG434" s="124"/>
      <c r="AH434" s="1"/>
      <c r="AI434" s="1"/>
      <c r="AJ434" s="1"/>
      <c r="AW434" s="124"/>
      <c r="AX434" s="125">
        <f>SUM(G434:AF434)</f>
        <v>69301.07999999999</v>
      </c>
    </row>
    <row r="435" spans="2:51" ht="13.5" thickBot="1">
      <c r="B435" s="173" t="s">
        <v>132</v>
      </c>
      <c r="C435" s="16"/>
      <c r="D435" s="16"/>
      <c r="E435" s="16"/>
      <c r="F435" s="16"/>
      <c r="G435" s="72">
        <f>G433-G434</f>
        <v>369748.70999999996</v>
      </c>
      <c r="H435" s="72">
        <f>H433-H434</f>
        <v>131428.71</v>
      </c>
      <c r="I435" s="72">
        <f>I433-I434</f>
        <v>68273.91</v>
      </c>
      <c r="J435" s="72">
        <f>J433-J434</f>
        <v>5119.11</v>
      </c>
      <c r="K435" s="72">
        <f>K433-K434</f>
        <v>195073.25</v>
      </c>
      <c r="L435" s="72">
        <f aca="true" t="shared" si="103" ref="L435:AB435">L433-L434</f>
        <v>160240.4</v>
      </c>
      <c r="M435" s="72">
        <f t="shared" si="103"/>
        <v>31547.599999999995</v>
      </c>
      <c r="N435" s="72">
        <f t="shared" si="103"/>
        <v>15630.210000000001</v>
      </c>
      <c r="O435" s="72">
        <f t="shared" si="103"/>
        <v>15630.210000000001</v>
      </c>
      <c r="P435" s="72">
        <f t="shared" si="103"/>
        <v>15630.210000000001</v>
      </c>
      <c r="Q435" s="72">
        <f t="shared" si="103"/>
        <v>15630.210000000001</v>
      </c>
      <c r="R435" s="72">
        <f t="shared" si="103"/>
        <v>15630.210000000001</v>
      </c>
      <c r="S435" s="72">
        <f t="shared" si="103"/>
        <v>15630.210000000001</v>
      </c>
      <c r="T435" s="72">
        <f t="shared" si="103"/>
        <v>15630.210000000001</v>
      </c>
      <c r="U435" s="72">
        <f t="shared" si="103"/>
        <v>15630.210000000001</v>
      </c>
      <c r="V435" s="72">
        <f t="shared" si="103"/>
        <v>15630.210000000001</v>
      </c>
      <c r="W435" s="72">
        <f t="shared" si="103"/>
        <v>5208.48</v>
      </c>
      <c r="X435" s="72">
        <f t="shared" si="103"/>
        <v>5208.48</v>
      </c>
      <c r="Y435" s="72">
        <f t="shared" si="103"/>
        <v>5208.48</v>
      </c>
      <c r="Z435" s="72">
        <f t="shared" si="103"/>
        <v>5208.48</v>
      </c>
      <c r="AA435" s="72">
        <f t="shared" si="103"/>
        <v>5208.48</v>
      </c>
      <c r="AB435" s="73">
        <f t="shared" si="103"/>
        <v>5208.48</v>
      </c>
      <c r="AG435" s="124"/>
      <c r="AH435" s="1"/>
      <c r="AI435" s="1"/>
      <c r="AJ435" s="1"/>
      <c r="AW435" s="124"/>
      <c r="AX435" s="124"/>
      <c r="AY435" s="1">
        <f>SUM(G435:AF435)</f>
        <v>1133354.4599999995</v>
      </c>
    </row>
    <row r="436" spans="33:50" ht="13.5" thickTop="1">
      <c r="AG436" s="124"/>
      <c r="AH436" s="1"/>
      <c r="AI436" s="1"/>
      <c r="AJ436" s="1"/>
      <c r="AW436" s="124"/>
      <c r="AX436" s="124"/>
    </row>
    <row r="437" spans="33:50" ht="12.75">
      <c r="AG437" s="124"/>
      <c r="AH437" s="1"/>
      <c r="AI437" s="1"/>
      <c r="AJ437" s="1"/>
      <c r="AW437" s="124"/>
      <c r="AX437" s="124"/>
    </row>
    <row r="438" spans="33:50" ht="13.5" thickBot="1">
      <c r="AG438" s="124"/>
      <c r="AH438" s="1"/>
      <c r="AI438" s="1"/>
      <c r="AJ438" s="1"/>
      <c r="AW438" s="124"/>
      <c r="AX438" s="124"/>
    </row>
    <row r="439" spans="2:50" ht="13.5" thickTop="1">
      <c r="B439" s="98" t="s">
        <v>67</v>
      </c>
      <c r="C439" s="98"/>
      <c r="D439" s="2"/>
      <c r="E439" s="139"/>
      <c r="F439" s="6"/>
      <c r="G439" s="18"/>
      <c r="H439" s="3"/>
      <c r="I439" s="3"/>
      <c r="J439" s="3"/>
      <c r="K439" s="3"/>
      <c r="L439" s="3"/>
      <c r="M439" s="3"/>
      <c r="N439" s="3"/>
      <c r="O439" s="3"/>
      <c r="P439" s="3"/>
      <c r="Q439" s="3" t="s">
        <v>10</v>
      </c>
      <c r="R439" s="3"/>
      <c r="S439" s="3"/>
      <c r="T439" s="3"/>
      <c r="U439" s="3"/>
      <c r="V439" s="3" t="s">
        <v>11</v>
      </c>
      <c r="W439" s="3"/>
      <c r="X439" s="3"/>
      <c r="Y439" s="3"/>
      <c r="Z439" s="3"/>
      <c r="AA439" s="3" t="s">
        <v>47</v>
      </c>
      <c r="AB439" s="3"/>
      <c r="AC439" s="6"/>
      <c r="AG439" s="124"/>
      <c r="AH439" s="1"/>
      <c r="AI439" s="1"/>
      <c r="AJ439" s="1"/>
      <c r="AW439" s="124"/>
      <c r="AX439" s="124"/>
    </row>
    <row r="440" spans="4:50" ht="12.75">
      <c r="D440" s="7"/>
      <c r="E440" s="140"/>
      <c r="F440" s="23"/>
      <c r="G440" s="19">
        <v>1</v>
      </c>
      <c r="H440" s="8">
        <v>2</v>
      </c>
      <c r="I440" s="8">
        <v>3</v>
      </c>
      <c r="J440" s="8">
        <v>4</v>
      </c>
      <c r="K440" s="8">
        <v>5</v>
      </c>
      <c r="L440" s="8">
        <v>6</v>
      </c>
      <c r="M440" s="8">
        <v>7</v>
      </c>
      <c r="N440" s="8">
        <v>8</v>
      </c>
      <c r="O440" s="8">
        <v>9</v>
      </c>
      <c r="P440" s="8">
        <v>10</v>
      </c>
      <c r="Q440" s="8">
        <v>11</v>
      </c>
      <c r="R440" s="8">
        <v>12</v>
      </c>
      <c r="S440" s="8">
        <v>13</v>
      </c>
      <c r="T440" s="8">
        <v>14</v>
      </c>
      <c r="U440" s="8">
        <v>15</v>
      </c>
      <c r="V440" s="8">
        <v>16</v>
      </c>
      <c r="W440" s="8">
        <v>17</v>
      </c>
      <c r="X440" s="8">
        <v>18</v>
      </c>
      <c r="Y440" s="8">
        <v>19</v>
      </c>
      <c r="Z440" s="8">
        <v>20</v>
      </c>
      <c r="AA440" s="8">
        <v>21</v>
      </c>
      <c r="AB440" s="122">
        <v>22</v>
      </c>
      <c r="AC440" s="23"/>
      <c r="AG440" s="124"/>
      <c r="AH440" s="1"/>
      <c r="AI440" s="1"/>
      <c r="AJ440" s="1"/>
      <c r="AW440" s="124"/>
      <c r="AX440" s="124"/>
    </row>
    <row r="441" spans="4:50" ht="13.5" thickBot="1">
      <c r="D441" s="45"/>
      <c r="E441" s="141"/>
      <c r="F441" s="23" t="s">
        <v>3</v>
      </c>
      <c r="G441" s="42"/>
      <c r="H441" s="46">
        <v>1</v>
      </c>
      <c r="I441" s="46">
        <v>2</v>
      </c>
      <c r="J441" s="46">
        <v>3</v>
      </c>
      <c r="K441" s="46">
        <v>4</v>
      </c>
      <c r="L441" s="46">
        <v>5</v>
      </c>
      <c r="M441" s="46">
        <v>6</v>
      </c>
      <c r="N441" s="46">
        <v>7</v>
      </c>
      <c r="O441" s="46">
        <v>8</v>
      </c>
      <c r="P441" s="46">
        <v>9</v>
      </c>
      <c r="Q441" s="46">
        <v>10</v>
      </c>
      <c r="R441" s="46">
        <v>11</v>
      </c>
      <c r="S441" s="46">
        <v>12</v>
      </c>
      <c r="T441" s="46">
        <v>13</v>
      </c>
      <c r="U441" s="46">
        <v>14</v>
      </c>
      <c r="V441" s="46">
        <v>15</v>
      </c>
      <c r="W441" s="46">
        <v>16</v>
      </c>
      <c r="X441" s="46">
        <v>17</v>
      </c>
      <c r="Y441" s="46">
        <v>18</v>
      </c>
      <c r="Z441" s="46">
        <v>19</v>
      </c>
      <c r="AA441" s="46">
        <v>20</v>
      </c>
      <c r="AB441" s="46">
        <v>21</v>
      </c>
      <c r="AC441" s="123">
        <v>22</v>
      </c>
      <c r="AD441" s="46"/>
      <c r="AG441" s="124"/>
      <c r="AH441" s="1"/>
      <c r="AI441" s="1"/>
      <c r="AJ441" s="1"/>
      <c r="AW441" s="124"/>
      <c r="AX441" s="124"/>
    </row>
    <row r="442" spans="2:50" ht="14.25" thickBot="1" thickTop="1">
      <c r="B442" s="53"/>
      <c r="C442" s="103" t="s">
        <v>53</v>
      </c>
      <c r="D442" s="15" t="s">
        <v>3</v>
      </c>
      <c r="E442" s="142"/>
      <c r="F442" s="31" t="s">
        <v>25</v>
      </c>
      <c r="G442" s="37">
        <v>2009</v>
      </c>
      <c r="H442" s="16">
        <f>G442+1</f>
        <v>2010</v>
      </c>
      <c r="I442" s="16">
        <f aca="true" t="shared" si="104" ref="I442:AC442">H442+1</f>
        <v>2011</v>
      </c>
      <c r="J442" s="16">
        <f t="shared" si="104"/>
        <v>2012</v>
      </c>
      <c r="K442" s="16">
        <f>J442+1</f>
        <v>2013</v>
      </c>
      <c r="L442" s="16">
        <f t="shared" si="104"/>
        <v>2014</v>
      </c>
      <c r="M442" s="16">
        <f t="shared" si="104"/>
        <v>2015</v>
      </c>
      <c r="N442" s="16">
        <f t="shared" si="104"/>
        <v>2016</v>
      </c>
      <c r="O442" s="16">
        <f t="shared" si="104"/>
        <v>2017</v>
      </c>
      <c r="P442" s="16">
        <f t="shared" si="104"/>
        <v>2018</v>
      </c>
      <c r="Q442" s="186">
        <f t="shared" si="104"/>
        <v>2019</v>
      </c>
      <c r="R442" s="186">
        <f t="shared" si="104"/>
        <v>2020</v>
      </c>
      <c r="S442" s="16">
        <f t="shared" si="104"/>
        <v>2021</v>
      </c>
      <c r="T442" s="16">
        <f t="shared" si="104"/>
        <v>2022</v>
      </c>
      <c r="U442" s="16">
        <f t="shared" si="104"/>
        <v>2023</v>
      </c>
      <c r="V442" s="186">
        <f t="shared" si="104"/>
        <v>2024</v>
      </c>
      <c r="W442" s="186">
        <f t="shared" si="104"/>
        <v>2025</v>
      </c>
      <c r="X442" s="16">
        <f t="shared" si="104"/>
        <v>2026</v>
      </c>
      <c r="Y442" s="16">
        <f t="shared" si="104"/>
        <v>2027</v>
      </c>
      <c r="Z442" s="16">
        <f t="shared" si="104"/>
        <v>2028</v>
      </c>
      <c r="AA442" s="186">
        <f t="shared" si="104"/>
        <v>2029</v>
      </c>
      <c r="AB442" s="186">
        <f t="shared" si="104"/>
        <v>2030</v>
      </c>
      <c r="AC442" s="16">
        <f t="shared" si="104"/>
        <v>2031</v>
      </c>
      <c r="AG442" s="124"/>
      <c r="AH442" s="1"/>
      <c r="AI442" s="1"/>
      <c r="AJ442" s="1"/>
      <c r="AW442" s="124"/>
      <c r="AX442" s="124"/>
    </row>
    <row r="443" spans="1:50" ht="13.5" thickTop="1">
      <c r="A443">
        <v>1</v>
      </c>
      <c r="B443" s="7" t="s">
        <v>26</v>
      </c>
      <c r="C443" s="100" t="s">
        <v>54</v>
      </c>
      <c r="D443" s="28">
        <v>2000</v>
      </c>
      <c r="E443" s="143"/>
      <c r="F443" s="29">
        <v>213.5</v>
      </c>
      <c r="G443" s="38">
        <f>ROUND(D443*F443,2)</f>
        <v>427000</v>
      </c>
      <c r="H443" s="28"/>
      <c r="I443" s="28"/>
      <c r="J443" s="28"/>
      <c r="K443" s="28"/>
      <c r="L443" s="28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30"/>
      <c r="AG443" s="124"/>
      <c r="AH443" s="1">
        <f aca="true" t="shared" si="105" ref="AH443:AH471">SUM(G443:AF443)</f>
        <v>427000</v>
      </c>
      <c r="AI443" s="1"/>
      <c r="AJ443" s="1"/>
      <c r="AL443">
        <v>1</v>
      </c>
      <c r="AM443" s="1">
        <f>AH443+AH458</f>
        <v>568000</v>
      </c>
      <c r="AW443" s="124"/>
      <c r="AX443" s="124"/>
    </row>
    <row r="444" spans="1:50" ht="12.75">
      <c r="A444">
        <v>2</v>
      </c>
      <c r="B444" s="7" t="s">
        <v>13</v>
      </c>
      <c r="C444" s="100" t="s">
        <v>54</v>
      </c>
      <c r="D444" s="10">
        <v>530</v>
      </c>
      <c r="E444" s="144"/>
      <c r="F444" s="24">
        <v>213.5</v>
      </c>
      <c r="G444" s="20">
        <f>ROUND(D444*F444,2)</f>
        <v>113155</v>
      </c>
      <c r="H444" s="8"/>
      <c r="I444" s="10"/>
      <c r="J444" s="10"/>
      <c r="K444" s="10"/>
      <c r="L444" s="10"/>
      <c r="M444" s="10"/>
      <c r="N444" s="10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23"/>
      <c r="AG444" s="124"/>
      <c r="AH444" s="1">
        <f t="shared" si="105"/>
        <v>113155</v>
      </c>
      <c r="AI444" s="1"/>
      <c r="AJ444" s="1"/>
      <c r="AL444">
        <v>2</v>
      </c>
      <c r="AM444" s="1">
        <f aca="true" t="shared" si="106" ref="AM444:AM456">AH444+AH459</f>
        <v>150520</v>
      </c>
      <c r="AW444" s="124"/>
      <c r="AX444" s="124"/>
    </row>
    <row r="445" spans="1:50" ht="12.75">
      <c r="A445">
        <v>3</v>
      </c>
      <c r="B445" s="7" t="s">
        <v>14</v>
      </c>
      <c r="C445" s="100" t="s">
        <v>54</v>
      </c>
      <c r="D445" s="10">
        <v>530</v>
      </c>
      <c r="E445" s="144"/>
      <c r="F445" s="24">
        <v>213.5</v>
      </c>
      <c r="G445" s="20">
        <f>ROUND(D445*F445,2)</f>
        <v>113155</v>
      </c>
      <c r="H445" s="10"/>
      <c r="I445" s="10"/>
      <c r="J445" s="10"/>
      <c r="K445" s="10"/>
      <c r="L445" s="10"/>
      <c r="M445" s="10"/>
      <c r="N445" s="10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23"/>
      <c r="AG445" s="124"/>
      <c r="AH445" s="1">
        <f t="shared" si="105"/>
        <v>113155</v>
      </c>
      <c r="AI445" s="1"/>
      <c r="AJ445" s="1"/>
      <c r="AL445">
        <v>3</v>
      </c>
      <c r="AM445" s="1">
        <f t="shared" si="106"/>
        <v>150520</v>
      </c>
      <c r="AW445" s="124"/>
      <c r="AX445" s="124"/>
    </row>
    <row r="446" spans="1:50" ht="12.75">
      <c r="A446">
        <v>4</v>
      </c>
      <c r="B446" s="7" t="s">
        <v>15</v>
      </c>
      <c r="C446" s="100" t="s">
        <v>54</v>
      </c>
      <c r="D446" s="10">
        <v>530</v>
      </c>
      <c r="E446" s="144"/>
      <c r="F446" s="24">
        <v>213.5</v>
      </c>
      <c r="G446" s="20"/>
      <c r="H446" s="10">
        <f>ROUND(D446*F446,2)</f>
        <v>113155</v>
      </c>
      <c r="I446" s="10"/>
      <c r="J446" s="10"/>
      <c r="K446" s="10"/>
      <c r="L446" s="10"/>
      <c r="M446" s="10"/>
      <c r="N446" s="10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23"/>
      <c r="AG446" s="124"/>
      <c r="AH446" s="1">
        <f t="shared" si="105"/>
        <v>113155</v>
      </c>
      <c r="AI446" s="1"/>
      <c r="AJ446" s="1"/>
      <c r="AL446">
        <v>4</v>
      </c>
      <c r="AM446" s="1">
        <f t="shared" si="106"/>
        <v>150520</v>
      </c>
      <c r="AW446" s="124"/>
      <c r="AX446" s="124"/>
    </row>
    <row r="447" spans="1:50" ht="12.75">
      <c r="A447">
        <v>5</v>
      </c>
      <c r="B447" s="7" t="s">
        <v>27</v>
      </c>
      <c r="C447" s="100" t="s">
        <v>54</v>
      </c>
      <c r="D447" s="10">
        <v>530</v>
      </c>
      <c r="E447" s="144"/>
      <c r="F447" s="24">
        <v>213.5</v>
      </c>
      <c r="G447" s="20"/>
      <c r="H447" s="10">
        <f>ROUND(D447*F447,2)</f>
        <v>113155</v>
      </c>
      <c r="I447" s="10"/>
      <c r="J447" s="10"/>
      <c r="K447" s="10"/>
      <c r="L447" s="10"/>
      <c r="M447" s="10"/>
      <c r="N447" s="10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23"/>
      <c r="AG447" s="124"/>
      <c r="AH447" s="1">
        <f t="shared" si="105"/>
        <v>113155</v>
      </c>
      <c r="AI447" s="1"/>
      <c r="AJ447" s="1"/>
      <c r="AL447">
        <v>5</v>
      </c>
      <c r="AM447" s="1">
        <f t="shared" si="106"/>
        <v>150520</v>
      </c>
      <c r="AW447" s="124"/>
      <c r="AX447" s="124"/>
    </row>
    <row r="448" spans="1:50" ht="12.75">
      <c r="A448">
        <v>6</v>
      </c>
      <c r="B448" s="7" t="s">
        <v>20</v>
      </c>
      <c r="C448" s="100" t="s">
        <v>54</v>
      </c>
      <c r="D448" s="10">
        <v>530</v>
      </c>
      <c r="E448" s="144"/>
      <c r="F448" s="24">
        <v>213.5</v>
      </c>
      <c r="G448" s="20"/>
      <c r="H448" s="10"/>
      <c r="I448" s="10">
        <f>ROUND(D448*F448,2)</f>
        <v>113155</v>
      </c>
      <c r="J448" s="10"/>
      <c r="K448" s="10"/>
      <c r="L448" s="10"/>
      <c r="M448" s="10"/>
      <c r="N448" s="10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23"/>
      <c r="AG448" s="124"/>
      <c r="AH448" s="1">
        <f t="shared" si="105"/>
        <v>113155</v>
      </c>
      <c r="AI448" s="1"/>
      <c r="AJ448" s="1"/>
      <c r="AL448">
        <v>6</v>
      </c>
      <c r="AM448" s="1">
        <f t="shared" si="106"/>
        <v>150520</v>
      </c>
      <c r="AW448" s="124"/>
      <c r="AX448" s="124"/>
    </row>
    <row r="449" spans="1:50" ht="12.75">
      <c r="A449">
        <v>7</v>
      </c>
      <c r="B449" s="7" t="s">
        <v>21</v>
      </c>
      <c r="C449" s="100" t="s">
        <v>54</v>
      </c>
      <c r="D449" s="10">
        <v>530</v>
      </c>
      <c r="E449" s="144"/>
      <c r="F449" s="24">
        <v>213.5</v>
      </c>
      <c r="G449" s="20"/>
      <c r="H449" s="10"/>
      <c r="I449" s="10"/>
      <c r="J449" s="10"/>
      <c r="K449" s="10">
        <f>ROUND(D449*F449,2)</f>
        <v>113155</v>
      </c>
      <c r="L449" s="10"/>
      <c r="M449" s="10"/>
      <c r="N449" s="10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23"/>
      <c r="AG449" s="124"/>
      <c r="AH449" s="1">
        <f t="shared" si="105"/>
        <v>113155</v>
      </c>
      <c r="AI449" s="1"/>
      <c r="AJ449" s="1"/>
      <c r="AL449">
        <v>7</v>
      </c>
      <c r="AM449" s="1">
        <f t="shared" si="106"/>
        <v>150520</v>
      </c>
      <c r="AW449" s="124"/>
      <c r="AX449" s="124"/>
    </row>
    <row r="450" spans="1:50" ht="12.75">
      <c r="A450">
        <v>8</v>
      </c>
      <c r="B450" s="7" t="s">
        <v>28</v>
      </c>
      <c r="C450" s="100" t="s">
        <v>54</v>
      </c>
      <c r="D450" s="10">
        <v>530</v>
      </c>
      <c r="E450" s="144"/>
      <c r="F450" s="24">
        <v>213.5</v>
      </c>
      <c r="G450" s="20"/>
      <c r="H450" s="10"/>
      <c r="I450" s="10"/>
      <c r="J450" s="10"/>
      <c r="K450" s="10"/>
      <c r="L450" s="10">
        <f>ROUND(D450*F450,2)</f>
        <v>113155</v>
      </c>
      <c r="M450" s="10"/>
      <c r="N450" s="10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23"/>
      <c r="AG450" s="124"/>
      <c r="AH450" s="1">
        <f t="shared" si="105"/>
        <v>113155</v>
      </c>
      <c r="AI450" s="1"/>
      <c r="AJ450" s="1"/>
      <c r="AL450">
        <v>8</v>
      </c>
      <c r="AM450" s="1">
        <f t="shared" si="106"/>
        <v>150520</v>
      </c>
      <c r="AW450" s="124"/>
      <c r="AX450" s="124"/>
    </row>
    <row r="451" spans="1:50" ht="12.75">
      <c r="A451">
        <v>9</v>
      </c>
      <c r="B451" s="7" t="s">
        <v>22</v>
      </c>
      <c r="C451" s="100" t="s">
        <v>54</v>
      </c>
      <c r="D451" s="10">
        <v>530</v>
      </c>
      <c r="E451" s="144"/>
      <c r="F451" s="24">
        <v>213.5</v>
      </c>
      <c r="G451" s="20"/>
      <c r="H451" s="10"/>
      <c r="I451" s="10"/>
      <c r="J451" s="10"/>
      <c r="K451" s="10"/>
      <c r="L451" s="10"/>
      <c r="M451" s="10"/>
      <c r="N451" s="10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23"/>
      <c r="AG451" s="124"/>
      <c r="AH451" s="1">
        <f t="shared" si="105"/>
        <v>0</v>
      </c>
      <c r="AI451" s="1"/>
      <c r="AJ451" s="1"/>
      <c r="AL451">
        <v>9</v>
      </c>
      <c r="AM451" s="1">
        <f t="shared" si="106"/>
        <v>0</v>
      </c>
      <c r="AW451" s="124"/>
      <c r="AX451" s="124"/>
    </row>
    <row r="452" spans="1:50" ht="12.75">
      <c r="A452">
        <v>10</v>
      </c>
      <c r="B452" s="87" t="s">
        <v>16</v>
      </c>
      <c r="C452" s="104" t="s">
        <v>54</v>
      </c>
      <c r="D452" s="119">
        <v>550</v>
      </c>
      <c r="E452" s="145"/>
      <c r="F452" s="25">
        <v>213.5</v>
      </c>
      <c r="G452" s="21"/>
      <c r="H452" s="12"/>
      <c r="I452" s="14">
        <v>0</v>
      </c>
      <c r="J452" s="11"/>
      <c r="K452" s="12"/>
      <c r="L452" s="12"/>
      <c r="M452" s="12"/>
      <c r="N452" s="10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23"/>
      <c r="AG452" s="124"/>
      <c r="AH452" s="1">
        <f t="shared" si="105"/>
        <v>0</v>
      </c>
      <c r="AI452" s="1"/>
      <c r="AJ452" s="1"/>
      <c r="AL452">
        <v>10</v>
      </c>
      <c r="AM452" s="1">
        <f t="shared" si="106"/>
        <v>38775</v>
      </c>
      <c r="AW452" s="124"/>
      <c r="AX452" s="124"/>
    </row>
    <row r="453" spans="1:50" ht="12.75">
      <c r="A453">
        <v>11</v>
      </c>
      <c r="B453" s="7" t="s">
        <v>23</v>
      </c>
      <c r="C453" s="100" t="s">
        <v>54</v>
      </c>
      <c r="D453" s="10">
        <v>530</v>
      </c>
      <c r="E453" s="144"/>
      <c r="F453" s="24">
        <v>213.5</v>
      </c>
      <c r="G453" s="20"/>
      <c r="H453" s="10"/>
      <c r="I453" s="10"/>
      <c r="J453" s="10">
        <f>ROUND(D453*F453,2)</f>
        <v>113155</v>
      </c>
      <c r="K453" s="10"/>
      <c r="L453" s="10"/>
      <c r="M453" s="10"/>
      <c r="N453" s="10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23"/>
      <c r="AG453" s="124"/>
      <c r="AH453" s="1">
        <f t="shared" si="105"/>
        <v>113155</v>
      </c>
      <c r="AI453" s="1"/>
      <c r="AJ453" s="1"/>
      <c r="AL453">
        <v>11</v>
      </c>
      <c r="AM453" s="1">
        <f t="shared" si="106"/>
        <v>113155</v>
      </c>
      <c r="AW453" s="124"/>
      <c r="AX453" s="124"/>
    </row>
    <row r="454" spans="1:50" ht="12.75">
      <c r="A454">
        <v>12</v>
      </c>
      <c r="B454" s="87" t="s">
        <v>17</v>
      </c>
      <c r="C454" s="104" t="s">
        <v>54</v>
      </c>
      <c r="D454" s="119">
        <v>550</v>
      </c>
      <c r="E454" s="145"/>
      <c r="F454" s="25">
        <v>213.5</v>
      </c>
      <c r="G454" s="21"/>
      <c r="H454" s="12"/>
      <c r="I454" s="12"/>
      <c r="J454" s="14">
        <v>0</v>
      </c>
      <c r="K454" s="12">
        <f>ROUND(D454*F454,2)</f>
        <v>117425</v>
      </c>
      <c r="L454" s="12"/>
      <c r="M454" s="12"/>
      <c r="N454" s="10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23"/>
      <c r="AG454" s="124"/>
      <c r="AH454" s="1">
        <f t="shared" si="105"/>
        <v>117425</v>
      </c>
      <c r="AI454" s="1"/>
      <c r="AJ454" s="1"/>
      <c r="AL454">
        <v>12</v>
      </c>
      <c r="AM454" s="1">
        <f t="shared" si="106"/>
        <v>156200</v>
      </c>
      <c r="AW454" s="124"/>
      <c r="AX454" s="124"/>
    </row>
    <row r="455" spans="1:50" ht="12.75">
      <c r="A455">
        <v>13</v>
      </c>
      <c r="B455" s="7" t="s">
        <v>24</v>
      </c>
      <c r="C455" s="100" t="s">
        <v>54</v>
      </c>
      <c r="D455" s="10">
        <v>530</v>
      </c>
      <c r="E455" s="144"/>
      <c r="F455" s="24">
        <v>213.5</v>
      </c>
      <c r="G455" s="20"/>
      <c r="H455" s="10"/>
      <c r="I455" s="10"/>
      <c r="J455" s="10"/>
      <c r="K455" s="10"/>
      <c r="L455" s="10"/>
      <c r="M455" s="10"/>
      <c r="N455" s="10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23"/>
      <c r="AG455" s="124"/>
      <c r="AH455" s="1">
        <f t="shared" si="105"/>
        <v>0</v>
      </c>
      <c r="AI455" s="1"/>
      <c r="AJ455" s="1"/>
      <c r="AL455">
        <v>13</v>
      </c>
      <c r="AM455" s="1">
        <f t="shared" si="106"/>
        <v>0</v>
      </c>
      <c r="AW455" s="124"/>
      <c r="AX455" s="124"/>
    </row>
    <row r="456" spans="1:50" ht="12.75">
      <c r="A456">
        <v>14</v>
      </c>
      <c r="B456" s="87" t="s">
        <v>19</v>
      </c>
      <c r="C456" s="104" t="s">
        <v>54</v>
      </c>
      <c r="D456" s="119">
        <v>550</v>
      </c>
      <c r="E456" s="145"/>
      <c r="F456" s="25">
        <v>213.5</v>
      </c>
      <c r="G456" s="21"/>
      <c r="H456" s="12"/>
      <c r="I456" s="12"/>
      <c r="J456" s="12"/>
      <c r="K456" s="12"/>
      <c r="L456" s="12">
        <f>ROUND(D456*F456,2)</f>
        <v>117425</v>
      </c>
      <c r="M456" s="12"/>
      <c r="N456" s="10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23"/>
      <c r="AG456" s="124"/>
      <c r="AH456" s="1">
        <f t="shared" si="105"/>
        <v>117425</v>
      </c>
      <c r="AI456" s="1"/>
      <c r="AJ456" s="1"/>
      <c r="AL456">
        <v>14</v>
      </c>
      <c r="AM456" s="1">
        <f t="shared" si="106"/>
        <v>156200</v>
      </c>
      <c r="AN456" s="1">
        <f>SUM(AM443:AM456)</f>
        <v>2085970</v>
      </c>
      <c r="AO456" s="1">
        <f>AN456-AI473</f>
        <v>0</v>
      </c>
      <c r="AW456" s="124"/>
      <c r="AX456" s="124"/>
    </row>
    <row r="457" spans="2:50" ht="12.75">
      <c r="B457" s="7"/>
      <c r="C457" s="101"/>
      <c r="D457" s="10"/>
      <c r="E457" s="144"/>
      <c r="F457" s="24"/>
      <c r="G457" s="20"/>
      <c r="H457" s="10"/>
      <c r="I457" s="10"/>
      <c r="J457" s="10"/>
      <c r="K457" s="10"/>
      <c r="L457" s="10"/>
      <c r="M457" s="10"/>
      <c r="N457" s="10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23"/>
      <c r="AG457" s="124"/>
      <c r="AH457" s="1"/>
      <c r="AI457" s="1"/>
      <c r="AJ457" s="1"/>
      <c r="AW457" s="124"/>
      <c r="AX457" s="124"/>
    </row>
    <row r="458" spans="1:50" ht="12.75">
      <c r="A458">
        <v>1</v>
      </c>
      <c r="B458" s="7" t="s">
        <v>26</v>
      </c>
      <c r="C458" s="100" t="s">
        <v>56</v>
      </c>
      <c r="D458" s="28">
        <v>2000</v>
      </c>
      <c r="E458" s="143"/>
      <c r="F458" s="24">
        <f>29.7+40.8</f>
        <v>70.5</v>
      </c>
      <c r="G458" s="20"/>
      <c r="H458" s="28">
        <f>ROUND(D458*F458,2)</f>
        <v>141000</v>
      </c>
      <c r="I458" s="28"/>
      <c r="J458" s="28"/>
      <c r="K458" s="28"/>
      <c r="L458" s="28"/>
      <c r="M458" s="10"/>
      <c r="N458" s="10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23"/>
      <c r="AG458" s="124"/>
      <c r="AH458" s="1">
        <f t="shared" si="105"/>
        <v>141000</v>
      </c>
      <c r="AI458" s="1"/>
      <c r="AJ458" s="1"/>
      <c r="AW458" s="124"/>
      <c r="AX458" s="124"/>
    </row>
    <row r="459" spans="1:50" ht="12.75">
      <c r="A459">
        <v>2</v>
      </c>
      <c r="B459" s="7" t="s">
        <v>13</v>
      </c>
      <c r="C459" s="100" t="s">
        <v>56</v>
      </c>
      <c r="D459" s="10">
        <v>530</v>
      </c>
      <c r="E459" s="144"/>
      <c r="F459" s="24">
        <f aca="true" t="shared" si="107" ref="F459:F471">29.7+40.8</f>
        <v>70.5</v>
      </c>
      <c r="G459" s="20"/>
      <c r="H459" s="28">
        <f>ROUND(D459*F459,2)</f>
        <v>37365</v>
      </c>
      <c r="I459" s="8"/>
      <c r="J459" s="10"/>
      <c r="K459" s="10"/>
      <c r="L459" s="10"/>
      <c r="M459" s="10"/>
      <c r="N459" s="10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23"/>
      <c r="AG459" s="124"/>
      <c r="AH459" s="1">
        <f t="shared" si="105"/>
        <v>37365</v>
      </c>
      <c r="AI459" s="1"/>
      <c r="AJ459" s="1"/>
      <c r="AW459" s="124"/>
      <c r="AX459" s="124"/>
    </row>
    <row r="460" spans="1:50" ht="12.75">
      <c r="A460">
        <v>3</v>
      </c>
      <c r="B460" s="7" t="s">
        <v>14</v>
      </c>
      <c r="C460" s="100" t="s">
        <v>56</v>
      </c>
      <c r="D460" s="10">
        <v>530</v>
      </c>
      <c r="E460" s="144"/>
      <c r="F460" s="24">
        <f t="shared" si="107"/>
        <v>70.5</v>
      </c>
      <c r="G460" s="20"/>
      <c r="H460" s="28">
        <f>ROUND(D460*F460,2)</f>
        <v>37365</v>
      </c>
      <c r="I460" s="10"/>
      <c r="J460" s="10"/>
      <c r="K460" s="10"/>
      <c r="L460" s="10"/>
      <c r="M460" s="10"/>
      <c r="N460" s="10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23"/>
      <c r="AG460" s="124"/>
      <c r="AH460" s="1">
        <f t="shared" si="105"/>
        <v>37365</v>
      </c>
      <c r="AI460" s="1"/>
      <c r="AJ460" s="1"/>
      <c r="AW460" s="124"/>
      <c r="AX460" s="124"/>
    </row>
    <row r="461" spans="1:50" ht="12.75">
      <c r="A461">
        <v>4</v>
      </c>
      <c r="B461" s="7" t="s">
        <v>15</v>
      </c>
      <c r="C461" s="100" t="s">
        <v>56</v>
      </c>
      <c r="D461" s="10">
        <v>530</v>
      </c>
      <c r="E461" s="144"/>
      <c r="F461" s="24">
        <f t="shared" si="107"/>
        <v>70.5</v>
      </c>
      <c r="G461" s="20"/>
      <c r="H461" s="10"/>
      <c r="I461" s="10">
        <f>ROUND(D461*F461,2)</f>
        <v>37365</v>
      </c>
      <c r="J461" s="10"/>
      <c r="K461" s="10"/>
      <c r="L461" s="10"/>
      <c r="M461" s="10"/>
      <c r="N461" s="10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23"/>
      <c r="AG461" s="124"/>
      <c r="AH461" s="1">
        <f t="shared" si="105"/>
        <v>37365</v>
      </c>
      <c r="AI461" s="1"/>
      <c r="AJ461" s="1"/>
      <c r="AW461" s="124"/>
      <c r="AX461" s="124"/>
    </row>
    <row r="462" spans="1:50" ht="12.75">
      <c r="A462">
        <v>5</v>
      </c>
      <c r="B462" s="7" t="s">
        <v>27</v>
      </c>
      <c r="C462" s="100" t="s">
        <v>56</v>
      </c>
      <c r="D462" s="10">
        <v>530</v>
      </c>
      <c r="E462" s="144"/>
      <c r="F462" s="24">
        <f t="shared" si="107"/>
        <v>70.5</v>
      </c>
      <c r="G462" s="20"/>
      <c r="H462" s="10"/>
      <c r="I462" s="10">
        <f>ROUND(D462*F462,2)</f>
        <v>37365</v>
      </c>
      <c r="J462" s="10"/>
      <c r="K462" s="10"/>
      <c r="L462" s="10"/>
      <c r="M462" s="10"/>
      <c r="N462" s="10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23"/>
      <c r="AG462" s="124"/>
      <c r="AH462" s="1">
        <f t="shared" si="105"/>
        <v>37365</v>
      </c>
      <c r="AI462" s="1"/>
      <c r="AJ462" s="1"/>
      <c r="AW462" s="124"/>
      <c r="AX462" s="124"/>
    </row>
    <row r="463" spans="1:50" ht="12.75">
      <c r="A463">
        <v>6</v>
      </c>
      <c r="B463" s="7" t="s">
        <v>20</v>
      </c>
      <c r="C463" s="100" t="s">
        <v>56</v>
      </c>
      <c r="D463" s="10">
        <v>530</v>
      </c>
      <c r="E463" s="144"/>
      <c r="F463" s="24">
        <f t="shared" si="107"/>
        <v>70.5</v>
      </c>
      <c r="G463" s="20"/>
      <c r="H463" s="10"/>
      <c r="I463" s="10"/>
      <c r="J463" s="8"/>
      <c r="K463" s="10">
        <f>ROUND(D463*F463,2)</f>
        <v>37365</v>
      </c>
      <c r="L463" s="10"/>
      <c r="M463" s="10"/>
      <c r="N463" s="10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23"/>
      <c r="AG463" s="124"/>
      <c r="AH463" s="1">
        <f t="shared" si="105"/>
        <v>37365</v>
      </c>
      <c r="AI463" s="1"/>
      <c r="AJ463" s="1"/>
      <c r="AW463" s="124"/>
      <c r="AX463" s="124"/>
    </row>
    <row r="464" spans="1:50" ht="12.75">
      <c r="A464">
        <v>7</v>
      </c>
      <c r="B464" s="7" t="s">
        <v>21</v>
      </c>
      <c r="C464" s="100" t="s">
        <v>56</v>
      </c>
      <c r="D464" s="10">
        <v>530</v>
      </c>
      <c r="E464" s="144"/>
      <c r="F464" s="24">
        <f t="shared" si="107"/>
        <v>70.5</v>
      </c>
      <c r="G464" s="20"/>
      <c r="H464" s="10"/>
      <c r="I464" s="10"/>
      <c r="J464" s="10"/>
      <c r="K464" s="10"/>
      <c r="L464" s="10">
        <f>ROUND(D464*F464,2)</f>
        <v>37365</v>
      </c>
      <c r="M464" s="10"/>
      <c r="N464" s="10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23"/>
      <c r="AG464" s="124"/>
      <c r="AH464" s="1">
        <f t="shared" si="105"/>
        <v>37365</v>
      </c>
      <c r="AI464" s="1"/>
      <c r="AJ464" s="1"/>
      <c r="AW464" s="124"/>
      <c r="AX464" s="124"/>
    </row>
    <row r="465" spans="1:50" ht="12.75">
      <c r="A465">
        <v>8</v>
      </c>
      <c r="B465" s="7" t="s">
        <v>28</v>
      </c>
      <c r="C465" s="100" t="s">
        <v>56</v>
      </c>
      <c r="D465" s="10">
        <v>530</v>
      </c>
      <c r="E465" s="144"/>
      <c r="F465" s="24">
        <f t="shared" si="107"/>
        <v>70.5</v>
      </c>
      <c r="G465" s="20"/>
      <c r="H465" s="10"/>
      <c r="I465" s="10"/>
      <c r="J465" s="10"/>
      <c r="K465" s="10"/>
      <c r="L465" s="10"/>
      <c r="M465" s="10">
        <f>ROUND(D464*F465,2)</f>
        <v>37365</v>
      </c>
      <c r="N465" s="10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23"/>
      <c r="AG465" s="124"/>
      <c r="AH465" s="1">
        <f t="shared" si="105"/>
        <v>37365</v>
      </c>
      <c r="AI465" s="1"/>
      <c r="AJ465" s="1"/>
      <c r="AW465" s="124"/>
      <c r="AX465" s="124"/>
    </row>
    <row r="466" spans="1:50" ht="12.75">
      <c r="A466">
        <v>9</v>
      </c>
      <c r="B466" s="7" t="s">
        <v>22</v>
      </c>
      <c r="C466" s="100" t="s">
        <v>56</v>
      </c>
      <c r="D466" s="10">
        <v>530</v>
      </c>
      <c r="E466" s="144"/>
      <c r="F466" s="24">
        <f t="shared" si="107"/>
        <v>70.5</v>
      </c>
      <c r="G466" s="20"/>
      <c r="H466" s="10"/>
      <c r="I466" s="10"/>
      <c r="J466" s="10"/>
      <c r="K466" s="10"/>
      <c r="L466" s="10"/>
      <c r="M466" s="10"/>
      <c r="N466" s="10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23"/>
      <c r="AG466" s="124"/>
      <c r="AH466" s="1">
        <f t="shared" si="105"/>
        <v>0</v>
      </c>
      <c r="AI466" s="1"/>
      <c r="AJ466" s="1"/>
      <c r="AW466" s="124"/>
      <c r="AX466" s="124"/>
    </row>
    <row r="467" spans="1:50" ht="12.75">
      <c r="A467">
        <v>10</v>
      </c>
      <c r="B467" s="87" t="s">
        <v>16</v>
      </c>
      <c r="C467" s="104" t="s">
        <v>56</v>
      </c>
      <c r="D467" s="119">
        <v>550</v>
      </c>
      <c r="E467" s="145"/>
      <c r="F467" s="25">
        <f t="shared" si="107"/>
        <v>70.5</v>
      </c>
      <c r="G467" s="21"/>
      <c r="H467" s="12"/>
      <c r="I467" s="12"/>
      <c r="J467" s="14">
        <v>0</v>
      </c>
      <c r="K467" s="12">
        <f>ROUND(D467*F467,2)</f>
        <v>38775</v>
      </c>
      <c r="L467" s="12"/>
      <c r="M467" s="12"/>
      <c r="N467" s="10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23"/>
      <c r="AG467" s="124"/>
      <c r="AH467" s="1">
        <f t="shared" si="105"/>
        <v>38775</v>
      </c>
      <c r="AI467" s="1"/>
      <c r="AJ467" s="1"/>
      <c r="AW467" s="124"/>
      <c r="AX467" s="124"/>
    </row>
    <row r="468" spans="1:50" ht="12.75">
      <c r="A468">
        <v>11</v>
      </c>
      <c r="B468" s="7" t="s">
        <v>23</v>
      </c>
      <c r="C468" s="100" t="s">
        <v>56</v>
      </c>
      <c r="D468" s="10">
        <v>530</v>
      </c>
      <c r="E468" s="144"/>
      <c r="F468" s="24">
        <f t="shared" si="107"/>
        <v>70.5</v>
      </c>
      <c r="G468" s="20"/>
      <c r="H468" s="10"/>
      <c r="I468" s="10"/>
      <c r="J468" s="10"/>
      <c r="K468" s="10"/>
      <c r="L468" s="10"/>
      <c r="M468" s="10"/>
      <c r="N468" s="10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23"/>
      <c r="AG468" s="124"/>
      <c r="AH468" s="1">
        <f t="shared" si="105"/>
        <v>0</v>
      </c>
      <c r="AI468" s="1"/>
      <c r="AJ468" s="1"/>
      <c r="AW468" s="124"/>
      <c r="AX468" s="124"/>
    </row>
    <row r="469" spans="1:50" ht="12.75">
      <c r="A469">
        <v>12</v>
      </c>
      <c r="B469" s="87" t="s">
        <v>17</v>
      </c>
      <c r="C469" s="104" t="s">
        <v>56</v>
      </c>
      <c r="D469" s="119">
        <v>550</v>
      </c>
      <c r="E469" s="145"/>
      <c r="F469" s="25">
        <f t="shared" si="107"/>
        <v>70.5</v>
      </c>
      <c r="G469" s="21"/>
      <c r="H469" s="12"/>
      <c r="I469" s="12"/>
      <c r="J469" s="12"/>
      <c r="K469" s="12"/>
      <c r="L469" s="12">
        <f>ROUND(D469*F469,2)</f>
        <v>38775</v>
      </c>
      <c r="M469" s="12"/>
      <c r="N469" s="10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23"/>
      <c r="AG469" s="124"/>
      <c r="AH469" s="1">
        <f t="shared" si="105"/>
        <v>38775</v>
      </c>
      <c r="AI469" s="1"/>
      <c r="AJ469" s="1"/>
      <c r="AW469" s="124"/>
      <c r="AX469" s="124"/>
    </row>
    <row r="470" spans="1:50" ht="12.75">
      <c r="A470">
        <v>13</v>
      </c>
      <c r="B470" s="7" t="s">
        <v>24</v>
      </c>
      <c r="C470" s="100" t="s">
        <v>56</v>
      </c>
      <c r="D470" s="10">
        <v>530</v>
      </c>
      <c r="E470" s="144"/>
      <c r="F470" s="24">
        <f t="shared" si="107"/>
        <v>70.5</v>
      </c>
      <c r="G470" s="20"/>
      <c r="H470" s="10"/>
      <c r="I470" s="10"/>
      <c r="J470" s="10"/>
      <c r="K470" s="10"/>
      <c r="L470" s="10"/>
      <c r="M470" s="10"/>
      <c r="N470" s="10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23"/>
      <c r="AG470" s="124"/>
      <c r="AH470" s="1">
        <f t="shared" si="105"/>
        <v>0</v>
      </c>
      <c r="AI470" s="1"/>
      <c r="AJ470" s="1"/>
      <c r="AW470" s="124"/>
      <c r="AX470" s="124"/>
    </row>
    <row r="471" spans="1:50" ht="12.75">
      <c r="A471">
        <v>14</v>
      </c>
      <c r="B471" s="87" t="s">
        <v>19</v>
      </c>
      <c r="C471" s="104" t="s">
        <v>56</v>
      </c>
      <c r="D471" s="119">
        <v>550</v>
      </c>
      <c r="E471" s="145"/>
      <c r="F471" s="25">
        <f t="shared" si="107"/>
        <v>70.5</v>
      </c>
      <c r="G471" s="21"/>
      <c r="H471" s="12"/>
      <c r="I471" s="12"/>
      <c r="J471" s="12"/>
      <c r="K471" s="12"/>
      <c r="L471" s="12"/>
      <c r="M471" s="12">
        <f>ROUND(D471*F471,2)</f>
        <v>38775</v>
      </c>
      <c r="N471" s="10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23"/>
      <c r="AG471" s="124"/>
      <c r="AH471" s="1">
        <f t="shared" si="105"/>
        <v>38775</v>
      </c>
      <c r="AI471" s="1"/>
      <c r="AJ471" s="1"/>
      <c r="AW471" s="124"/>
      <c r="AX471" s="124"/>
    </row>
    <row r="472" spans="2:50" ht="12.75">
      <c r="B472" s="7"/>
      <c r="C472" s="101"/>
      <c r="D472" s="10"/>
      <c r="E472" s="144"/>
      <c r="F472" s="23"/>
      <c r="G472" s="20"/>
      <c r="H472" s="10"/>
      <c r="I472" s="10"/>
      <c r="J472" s="10"/>
      <c r="K472" s="10"/>
      <c r="L472" s="10"/>
      <c r="M472" s="10"/>
      <c r="N472" s="10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23"/>
      <c r="AG472" s="124"/>
      <c r="AH472" s="1"/>
      <c r="AI472" s="1"/>
      <c r="AJ472" s="1"/>
      <c r="AW472" s="124"/>
      <c r="AX472" s="124"/>
    </row>
    <row r="473" spans="2:50" ht="13.5" thickBot="1">
      <c r="B473" s="15" t="s">
        <v>48</v>
      </c>
      <c r="C473" s="102"/>
      <c r="D473" s="16"/>
      <c r="E473" s="146"/>
      <c r="F473" s="73">
        <f>F443+F458</f>
        <v>284</v>
      </c>
      <c r="G473" s="77">
        <f aca="true" t="shared" si="108" ref="G473:AC473">SUM(G443:G472)</f>
        <v>653310</v>
      </c>
      <c r="H473" s="72">
        <f t="shared" si="108"/>
        <v>442040</v>
      </c>
      <c r="I473" s="72">
        <f t="shared" si="108"/>
        <v>187885</v>
      </c>
      <c r="J473" s="72">
        <f t="shared" si="108"/>
        <v>113155</v>
      </c>
      <c r="K473" s="72">
        <f t="shared" si="108"/>
        <v>306720</v>
      </c>
      <c r="L473" s="72">
        <f t="shared" si="108"/>
        <v>306720</v>
      </c>
      <c r="M473" s="72">
        <f t="shared" si="108"/>
        <v>76140</v>
      </c>
      <c r="N473" s="72">
        <f t="shared" si="108"/>
        <v>0</v>
      </c>
      <c r="O473" s="72">
        <f t="shared" si="108"/>
        <v>0</v>
      </c>
      <c r="P473" s="72">
        <f t="shared" si="108"/>
        <v>0</v>
      </c>
      <c r="Q473" s="72">
        <f t="shared" si="108"/>
        <v>0</v>
      </c>
      <c r="R473" s="72">
        <f t="shared" si="108"/>
        <v>0</v>
      </c>
      <c r="S473" s="72">
        <f t="shared" si="108"/>
        <v>0</v>
      </c>
      <c r="T473" s="72">
        <f t="shared" si="108"/>
        <v>0</v>
      </c>
      <c r="U473" s="72">
        <f t="shared" si="108"/>
        <v>0</v>
      </c>
      <c r="V473" s="72">
        <f t="shared" si="108"/>
        <v>0</v>
      </c>
      <c r="W473" s="72">
        <f t="shared" si="108"/>
        <v>0</v>
      </c>
      <c r="X473" s="72">
        <f t="shared" si="108"/>
        <v>0</v>
      </c>
      <c r="Y473" s="72">
        <f t="shared" si="108"/>
        <v>0</v>
      </c>
      <c r="Z473" s="72">
        <f t="shared" si="108"/>
        <v>0</v>
      </c>
      <c r="AA473" s="72">
        <f t="shared" si="108"/>
        <v>0</v>
      </c>
      <c r="AB473" s="72">
        <f t="shared" si="108"/>
        <v>0</v>
      </c>
      <c r="AC473" s="72">
        <f t="shared" si="108"/>
        <v>0</v>
      </c>
      <c r="AG473" s="124"/>
      <c r="AH473" s="1"/>
      <c r="AI473" s="1">
        <f>SUM(AH443:AH471)</f>
        <v>2085970</v>
      </c>
      <c r="AJ473" s="1"/>
      <c r="AW473" s="124"/>
      <c r="AX473" s="124"/>
    </row>
    <row r="474" spans="33:50" ht="14.25" thickBot="1" thickTop="1">
      <c r="AG474" s="124"/>
      <c r="AH474" s="1"/>
      <c r="AI474" s="1"/>
      <c r="AJ474" s="1"/>
      <c r="AW474" s="124"/>
      <c r="AX474" s="124"/>
    </row>
    <row r="475" spans="1:50" ht="13.5" thickTop="1">
      <c r="A475">
        <v>20</v>
      </c>
      <c r="B475" s="2" t="s">
        <v>44</v>
      </c>
      <c r="C475" s="100" t="s">
        <v>54</v>
      </c>
      <c r="D475" s="10">
        <v>87.46</v>
      </c>
      <c r="E475" s="62"/>
      <c r="F475" s="40">
        <v>213.5</v>
      </c>
      <c r="G475" s="114">
        <v>0</v>
      </c>
      <c r="H475" s="115">
        <v>0</v>
      </c>
      <c r="I475" s="115">
        <v>0</v>
      </c>
      <c r="J475" s="115">
        <v>0</v>
      </c>
      <c r="K475" s="48">
        <f aca="true" t="shared" si="109" ref="K475:K480">ROUND(D475*F475,2)</f>
        <v>18672.71</v>
      </c>
      <c r="L475" s="48">
        <f>ROUND(D475*F475,2)</f>
        <v>18672.71</v>
      </c>
      <c r="M475" s="48">
        <f>ROUND(D475*F475,2)</f>
        <v>18672.71</v>
      </c>
      <c r="N475" s="48">
        <f>ROUND(D475*F475,2)</f>
        <v>18672.71</v>
      </c>
      <c r="O475" s="48">
        <f>ROUND(D475*F475,2)</f>
        <v>18672.71</v>
      </c>
      <c r="P475" s="48">
        <f>ROUND(D475*F475,2)</f>
        <v>18672.71</v>
      </c>
      <c r="Q475" s="48">
        <f>ROUND(D475*F475,2)</f>
        <v>18672.71</v>
      </c>
      <c r="R475" s="48">
        <f>ROUND(D475*F475,2)</f>
        <v>18672.71</v>
      </c>
      <c r="S475" s="117">
        <f>ROUND(D475*F475,2)</f>
        <v>18672.71</v>
      </c>
      <c r="T475" s="117">
        <f>ROUND(D475*F475,2)</f>
        <v>18672.71</v>
      </c>
      <c r="U475" s="117">
        <f>ROUND(D475*F475,2)</f>
        <v>18672.71</v>
      </c>
      <c r="V475" s="117">
        <f>ROUND(D475*F475,2)</f>
        <v>18672.71</v>
      </c>
      <c r="W475" s="48"/>
      <c r="X475" s="48"/>
      <c r="Y475" s="48"/>
      <c r="Z475" s="48"/>
      <c r="AA475" s="48"/>
      <c r="AB475" s="48"/>
      <c r="AC475" s="40"/>
      <c r="AG475" s="124"/>
      <c r="AH475" s="1">
        <f aca="true" t="shared" si="110" ref="AH475:AH487">SUM(G475:AF475)</f>
        <v>224072.51999999993</v>
      </c>
      <c r="AI475" s="1"/>
      <c r="AJ475" s="1"/>
      <c r="AL475">
        <v>20</v>
      </c>
      <c r="AM475" s="1">
        <f aca="true" t="shared" si="111" ref="AM475:AM480">AH475+AH482</f>
        <v>298063.67999999993</v>
      </c>
      <c r="AW475" s="124"/>
      <c r="AX475" s="124"/>
    </row>
    <row r="476" spans="1:50" ht="12.75">
      <c r="A476">
        <v>21</v>
      </c>
      <c r="B476" s="7" t="s">
        <v>45</v>
      </c>
      <c r="C476" s="100" t="s">
        <v>54</v>
      </c>
      <c r="D476" s="10">
        <v>26.88</v>
      </c>
      <c r="E476" s="144"/>
      <c r="F476" s="24">
        <v>213.5</v>
      </c>
      <c r="G476" s="20">
        <f>ROUND(D476*F476,2)</f>
        <v>5738.88</v>
      </c>
      <c r="H476" s="10">
        <f>ROUND(D476*F476,2)</f>
        <v>5738.88</v>
      </c>
      <c r="I476" s="10">
        <f>ROUND(D476*F476,2)</f>
        <v>5738.88</v>
      </c>
      <c r="J476" s="10">
        <f>ROUND(D476*F476,2)</f>
        <v>5738.88</v>
      </c>
      <c r="K476" s="10">
        <f t="shared" si="109"/>
        <v>5738.88</v>
      </c>
      <c r="L476" s="10">
        <f>ROUND(D476*F476,2)</f>
        <v>5738.88</v>
      </c>
      <c r="M476" s="10">
        <f>ROUND(D476*F476,2)</f>
        <v>5738.88</v>
      </c>
      <c r="N476" s="10">
        <f>ROUND(D476*F476,2)</f>
        <v>5738.88</v>
      </c>
      <c r="O476" s="10">
        <f>ROUND(D476*F476,2)</f>
        <v>5738.88</v>
      </c>
      <c r="P476" s="10">
        <f>ROUND(D476*F476,2)</f>
        <v>5738.88</v>
      </c>
      <c r="Q476" s="10">
        <f>ROUND(D476*F476,2)</f>
        <v>5738.88</v>
      </c>
      <c r="R476" s="10">
        <f>ROUND(D476*F476,2)</f>
        <v>5738.88</v>
      </c>
      <c r="S476" s="10">
        <f>ROUND(D476*F476,2)</f>
        <v>5738.88</v>
      </c>
      <c r="T476" s="10">
        <f>ROUND(D476*F476,2)</f>
        <v>5738.88</v>
      </c>
      <c r="U476" s="10">
        <f>ROUND(D476*F476,2)</f>
        <v>5738.88</v>
      </c>
      <c r="V476" s="10">
        <f>ROUND(D476*F476,2)</f>
        <v>5738.88</v>
      </c>
      <c r="W476" s="10">
        <f>ROUND(D476*F476,2)</f>
        <v>5738.88</v>
      </c>
      <c r="X476" s="10">
        <f>ROUND(D476*F476,2)</f>
        <v>5738.88</v>
      </c>
      <c r="Y476" s="10">
        <f>ROUND(D476*F476,2)</f>
        <v>5738.88</v>
      </c>
      <c r="Z476" s="10">
        <f>ROUND(D476*F476,2)</f>
        <v>5738.88</v>
      </c>
      <c r="AA476" s="10">
        <f>ROUND(D476*F476,2)</f>
        <v>5738.88</v>
      </c>
      <c r="AB476" s="10">
        <f>ROUND(D476*F476,2)</f>
        <v>5738.88</v>
      </c>
      <c r="AC476" s="24"/>
      <c r="AG476" s="124"/>
      <c r="AH476" s="1">
        <f t="shared" si="110"/>
        <v>126255.36000000003</v>
      </c>
      <c r="AI476" s="1"/>
      <c r="AJ476" s="1"/>
      <c r="AL476">
        <v>21</v>
      </c>
      <c r="AM476" s="1">
        <f t="shared" si="111"/>
        <v>167946.24000000005</v>
      </c>
      <c r="AW476" s="124"/>
      <c r="AX476" s="124"/>
    </row>
    <row r="477" spans="1:50" ht="12.75">
      <c r="A477">
        <v>22</v>
      </c>
      <c r="B477" s="7" t="s">
        <v>46</v>
      </c>
      <c r="C477" s="100" t="s">
        <v>55</v>
      </c>
      <c r="D477" s="10">
        <v>16.08</v>
      </c>
      <c r="E477" s="144"/>
      <c r="F477" s="24">
        <v>213.5</v>
      </c>
      <c r="G477" s="20">
        <f>ROUND(D477*F477,2)</f>
        <v>3433.08</v>
      </c>
      <c r="H477" s="10">
        <f>ROUND(D477*F477,2)</f>
        <v>3433.08</v>
      </c>
      <c r="I477" s="10">
        <f>ROUND(D477*F477,2)</f>
        <v>3433.08</v>
      </c>
      <c r="J477" s="10">
        <f>ROUND(D477*F477,2)</f>
        <v>3433.08</v>
      </c>
      <c r="K477" s="10">
        <f t="shared" si="109"/>
        <v>3433.08</v>
      </c>
      <c r="L477" s="10">
        <f>ROUND(D477*F477,2)</f>
        <v>3433.08</v>
      </c>
      <c r="M477" s="10">
        <f>ROUND(D477*F477,2)</f>
        <v>3433.08</v>
      </c>
      <c r="N477" s="10">
        <f>ROUND(D477*F477,2)</f>
        <v>3433.08</v>
      </c>
      <c r="O477" s="10">
        <f>ROUND(D477*F477,2)</f>
        <v>3433.08</v>
      </c>
      <c r="P477" s="10">
        <f>ROUND(D477*F477,2)</f>
        <v>3433.08</v>
      </c>
      <c r="Q477" s="10">
        <f>ROUND(D477*F477,2)</f>
        <v>3433.08</v>
      </c>
      <c r="R477" s="10">
        <f>ROUND(D477*F477,2)</f>
        <v>3433.08</v>
      </c>
      <c r="S477" s="10">
        <f>ROUND(D477*F477,2)</f>
        <v>3433.08</v>
      </c>
      <c r="T477" s="10">
        <f>ROUND(D477*F477,2)</f>
        <v>3433.08</v>
      </c>
      <c r="U477" s="10">
        <f>ROUND(D477*F477,2)</f>
        <v>3433.08</v>
      </c>
      <c r="V477" s="10">
        <f>ROUND(D477*F477,2)</f>
        <v>3433.08</v>
      </c>
      <c r="W477" s="10">
        <f>ROUND(D477*F477,2)</f>
        <v>3433.08</v>
      </c>
      <c r="X477" s="10">
        <f>ROUND(D477*F477,2)</f>
        <v>3433.08</v>
      </c>
      <c r="Y477" s="10">
        <f>ROUND(D477*F477,2)</f>
        <v>3433.08</v>
      </c>
      <c r="Z477" s="10">
        <f>ROUND(D477*F477,2)</f>
        <v>3433.08</v>
      </c>
      <c r="AA477" s="10">
        <f>ROUND(D477*F477,2)</f>
        <v>3433.08</v>
      </c>
      <c r="AB477" s="10">
        <f>ROUND(D477*F477,2)</f>
        <v>3433.08</v>
      </c>
      <c r="AC477" s="24"/>
      <c r="AG477" s="124"/>
      <c r="AH477" s="1">
        <f t="shared" si="110"/>
        <v>75527.76000000002</v>
      </c>
      <c r="AI477" s="1"/>
      <c r="AJ477" s="1"/>
      <c r="AL477">
        <v>22</v>
      </c>
      <c r="AM477" s="1">
        <f t="shared" si="111"/>
        <v>100467.84000000003</v>
      </c>
      <c r="AW477" s="124"/>
      <c r="AX477" s="124"/>
    </row>
    <row r="478" spans="1:50" ht="12.75">
      <c r="A478">
        <v>23</v>
      </c>
      <c r="B478" s="138" t="s">
        <v>107</v>
      </c>
      <c r="C478" s="137"/>
      <c r="D478" s="35">
        <v>425.9</v>
      </c>
      <c r="E478" s="147">
        <v>133.58</v>
      </c>
      <c r="F478" s="54">
        <v>213.5</v>
      </c>
      <c r="G478" s="39"/>
      <c r="H478" s="35"/>
      <c r="I478" s="35"/>
      <c r="J478" s="35"/>
      <c r="K478" s="35">
        <f t="shared" si="109"/>
        <v>90929.65</v>
      </c>
      <c r="L478" s="35">
        <f>ROUND(E478*F478,2)</f>
        <v>28519.33</v>
      </c>
      <c r="M478" s="35">
        <f>ROUND(E478*F478,2)</f>
        <v>28519.33</v>
      </c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54"/>
      <c r="AG478" s="124"/>
      <c r="AH478" s="1">
        <f t="shared" si="110"/>
        <v>147968.31</v>
      </c>
      <c r="AI478" s="1"/>
      <c r="AJ478" s="1"/>
      <c r="AL478">
        <v>23</v>
      </c>
      <c r="AM478" s="1">
        <f t="shared" si="111"/>
        <v>196829.03999999998</v>
      </c>
      <c r="AN478" s="1"/>
      <c r="AO478" s="1">
        <f>AN478-AI489</f>
        <v>-890356.5599999999</v>
      </c>
      <c r="AW478" s="124"/>
      <c r="AX478" s="124"/>
    </row>
    <row r="479" spans="1:50" ht="12.75">
      <c r="A479">
        <v>24</v>
      </c>
      <c r="B479" s="233" t="s">
        <v>165</v>
      </c>
      <c r="C479" s="137"/>
      <c r="D479" s="232">
        <f>D428</f>
        <v>0.75</v>
      </c>
      <c r="E479" s="147"/>
      <c r="F479" s="54">
        <v>213.5</v>
      </c>
      <c r="G479" s="39"/>
      <c r="H479" s="35"/>
      <c r="I479" s="35"/>
      <c r="J479" s="35"/>
      <c r="K479" s="10">
        <f t="shared" si="109"/>
        <v>160.13</v>
      </c>
      <c r="L479" s="10">
        <f>ROUND(D479*F479,2)</f>
        <v>160.13</v>
      </c>
      <c r="M479" s="10">
        <f>ROUND(D479*F479,2)</f>
        <v>160.13</v>
      </c>
      <c r="N479" s="10">
        <f>ROUND(D479*F479,2)</f>
        <v>160.13</v>
      </c>
      <c r="O479" s="10">
        <f>ROUND(D479*F479,2)</f>
        <v>160.13</v>
      </c>
      <c r="P479" s="10">
        <f>ROUND(D479*F479,2)</f>
        <v>160.13</v>
      </c>
      <c r="Q479" s="10">
        <f>ROUND(D479*F479,2)</f>
        <v>160.13</v>
      </c>
      <c r="R479" s="10">
        <f>ROUND(D479*F479,2)</f>
        <v>160.13</v>
      </c>
      <c r="S479" s="10">
        <f>ROUND(D479*F479,2)</f>
        <v>160.13</v>
      </c>
      <c r="T479" s="10">
        <f>ROUND(D479*F479,2)</f>
        <v>160.13</v>
      </c>
      <c r="U479" s="10">
        <f>ROUND(D479*F479,2)</f>
        <v>160.13</v>
      </c>
      <c r="V479" s="10">
        <f>ROUND(D479*F479,2)</f>
        <v>160.13</v>
      </c>
      <c r="W479" s="10">
        <f>ROUND(D479*F479,2)</f>
        <v>160.13</v>
      </c>
      <c r="X479" s="10">
        <f>ROUND(D479*F479,2)</f>
        <v>160.13</v>
      </c>
      <c r="Y479" s="10">
        <f>ROUND(D479*F479,2)</f>
        <v>160.13</v>
      </c>
      <c r="Z479" s="10">
        <f>ROUND(D479*F479,2)</f>
        <v>160.13</v>
      </c>
      <c r="AA479" s="10">
        <f>ROUND(D479*F479,2)</f>
        <v>160.13</v>
      </c>
      <c r="AB479" s="10">
        <f>ROUND(D479*F479,2)</f>
        <v>160.13</v>
      </c>
      <c r="AC479" s="54"/>
      <c r="AG479" s="124"/>
      <c r="AH479" s="196">
        <f t="shared" si="110"/>
        <v>2882.340000000001</v>
      </c>
      <c r="AI479" s="1"/>
      <c r="AJ479" s="1"/>
      <c r="AL479">
        <v>24</v>
      </c>
      <c r="AM479" s="1">
        <f t="shared" si="111"/>
        <v>3887.0600000000013</v>
      </c>
      <c r="AN479" s="1"/>
      <c r="AO479" s="1"/>
      <c r="AW479" s="124"/>
      <c r="AX479" s="124"/>
    </row>
    <row r="480" spans="1:50" ht="12.75">
      <c r="A480">
        <v>25</v>
      </c>
      <c r="B480" s="205" t="s">
        <v>134</v>
      </c>
      <c r="C480" s="19"/>
      <c r="D480" s="206">
        <f>D429</f>
        <v>32.31</v>
      </c>
      <c r="E480" s="147"/>
      <c r="F480" s="54">
        <v>213.5</v>
      </c>
      <c r="G480" s="39"/>
      <c r="H480" s="35"/>
      <c r="I480" s="35"/>
      <c r="J480" s="35"/>
      <c r="K480" s="10">
        <f t="shared" si="109"/>
        <v>6898.19</v>
      </c>
      <c r="L480" s="10">
        <f>ROUND(D480*F480,2)</f>
        <v>6898.19</v>
      </c>
      <c r="M480" s="10">
        <f>ROUND(D480*F480,2)</f>
        <v>6898.19</v>
      </c>
      <c r="N480" s="10">
        <f>ROUND(D480*F480,2)</f>
        <v>6898.19</v>
      </c>
      <c r="O480" s="10">
        <f>ROUND(D480*F480,2)</f>
        <v>6898.19</v>
      </c>
      <c r="P480" s="10">
        <f>ROUND(D480*F480,2)</f>
        <v>6898.19</v>
      </c>
      <c r="Q480" s="10">
        <f>ROUND(D480*F480,2)</f>
        <v>6898.19</v>
      </c>
      <c r="R480" s="10">
        <f>ROUND(D480*F480,2)</f>
        <v>6898.19</v>
      </c>
      <c r="S480" s="10">
        <f>ROUND(D480*F480,2)</f>
        <v>6898.19</v>
      </c>
      <c r="T480" s="10">
        <f>ROUND(D480*F480,2)</f>
        <v>6898.19</v>
      </c>
      <c r="U480" s="10">
        <f>ROUND(D480*F480,2)</f>
        <v>6898.19</v>
      </c>
      <c r="V480" s="10">
        <f>ROUND(D480*F480,2)</f>
        <v>6898.19</v>
      </c>
      <c r="W480" s="10">
        <f>ROUND(D480*F480,2)</f>
        <v>6898.19</v>
      </c>
      <c r="X480" s="10">
        <f>ROUND(D480*F480,2)</f>
        <v>6898.19</v>
      </c>
      <c r="Y480" s="10">
        <f>ROUND(D480*F480,2)</f>
        <v>6898.19</v>
      </c>
      <c r="Z480" s="10">
        <f>ROUND(D480*F480,2)</f>
        <v>6898.19</v>
      </c>
      <c r="AA480" s="10">
        <f>ROUND(D480*F480,2)</f>
        <v>6898.19</v>
      </c>
      <c r="AB480" s="10">
        <f>ROUND(D480*F480,2)</f>
        <v>6898.19</v>
      </c>
      <c r="AC480" s="54"/>
      <c r="AG480" s="124"/>
      <c r="AH480" s="1">
        <f t="shared" si="110"/>
        <v>124167.42000000003</v>
      </c>
      <c r="AI480" s="1"/>
      <c r="AJ480" s="1"/>
      <c r="AL480">
        <v>25</v>
      </c>
      <c r="AM480" s="1">
        <f t="shared" si="111"/>
        <v>167446.76000000004</v>
      </c>
      <c r="AN480" s="168">
        <f>SUM(AM475:AM480)</f>
        <v>934640.6200000001</v>
      </c>
      <c r="AO480" s="1"/>
      <c r="AP480" s="1">
        <f>AN480</f>
        <v>934640.6200000001</v>
      </c>
      <c r="AW480" s="124"/>
      <c r="AX480" s="124"/>
    </row>
    <row r="481" spans="2:50" ht="12.75">
      <c r="B481" s="45"/>
      <c r="C481" s="42"/>
      <c r="D481" s="35"/>
      <c r="E481" s="147"/>
      <c r="F481" s="54"/>
      <c r="G481" s="39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54"/>
      <c r="AG481" s="124"/>
      <c r="AH481" s="1"/>
      <c r="AI481" s="1"/>
      <c r="AJ481" s="1"/>
      <c r="AW481" s="124"/>
      <c r="AX481" s="124"/>
    </row>
    <row r="482" spans="1:50" ht="12.75">
      <c r="A482">
        <v>20</v>
      </c>
      <c r="B482" s="7" t="s">
        <v>44</v>
      </c>
      <c r="C482" s="19">
        <v>3</v>
      </c>
      <c r="D482" s="10">
        <v>87.46</v>
      </c>
      <c r="E482" s="144"/>
      <c r="F482" s="24">
        <v>70.5</v>
      </c>
      <c r="G482" s="20"/>
      <c r="H482" s="117">
        <v>0</v>
      </c>
      <c r="I482" s="117">
        <v>0</v>
      </c>
      <c r="J482" s="117">
        <v>0</v>
      </c>
      <c r="K482" s="10">
        <f aca="true" t="shared" si="112" ref="K482:K487">ROUND(D482*F482,2)</f>
        <v>6165.93</v>
      </c>
      <c r="L482" s="10">
        <f>ROUND(D482*F482,2)</f>
        <v>6165.93</v>
      </c>
      <c r="M482" s="10">
        <f>ROUND(D482*F482,2)</f>
        <v>6165.93</v>
      </c>
      <c r="N482" s="10">
        <f>ROUND(D482*F482,2)</f>
        <v>6165.93</v>
      </c>
      <c r="O482" s="10">
        <f>ROUND(D482*F482,2)</f>
        <v>6165.93</v>
      </c>
      <c r="P482" s="10">
        <f>ROUND(D482*F482,2)</f>
        <v>6165.93</v>
      </c>
      <c r="Q482" s="10">
        <f>ROUND(D482*F482,2)</f>
        <v>6165.93</v>
      </c>
      <c r="R482" s="10">
        <f>ROUND(D482*F482,2)</f>
        <v>6165.93</v>
      </c>
      <c r="S482" s="117">
        <f>ROUND(D482*F482,2)</f>
        <v>6165.93</v>
      </c>
      <c r="T482" s="117">
        <f>ROUND(D482*F482,2)</f>
        <v>6165.93</v>
      </c>
      <c r="U482" s="117">
        <f>ROUND(D482*F482,2)</f>
        <v>6165.93</v>
      </c>
      <c r="V482" s="117">
        <f>ROUND(D482*F482,2)</f>
        <v>6165.93</v>
      </c>
      <c r="W482" s="10"/>
      <c r="X482" s="10"/>
      <c r="Y482" s="10"/>
      <c r="Z482" s="10"/>
      <c r="AA482" s="10"/>
      <c r="AB482" s="10"/>
      <c r="AC482" s="24"/>
      <c r="AG482" s="124"/>
      <c r="AH482" s="1">
        <f t="shared" si="110"/>
        <v>73991.16</v>
      </c>
      <c r="AI482" s="1"/>
      <c r="AJ482" s="1"/>
      <c r="AW482" s="124"/>
      <c r="AX482" s="124"/>
    </row>
    <row r="483" spans="1:50" ht="12.75">
      <c r="A483">
        <v>21</v>
      </c>
      <c r="B483" s="7" t="s">
        <v>45</v>
      </c>
      <c r="C483" s="19">
        <v>3</v>
      </c>
      <c r="D483" s="10">
        <v>26.88</v>
      </c>
      <c r="E483" s="144"/>
      <c r="F483" s="24">
        <v>70.5</v>
      </c>
      <c r="G483" s="20"/>
      <c r="H483" s="10">
        <f>ROUND(D483*F483,2)</f>
        <v>1895.04</v>
      </c>
      <c r="I483" s="10">
        <f>ROUND(D483*F483,2)</f>
        <v>1895.04</v>
      </c>
      <c r="J483" s="10">
        <f>ROUND(D483*F483,2)</f>
        <v>1895.04</v>
      </c>
      <c r="K483" s="10">
        <f t="shared" si="112"/>
        <v>1895.04</v>
      </c>
      <c r="L483" s="10">
        <f>ROUND(D483*F483,2)</f>
        <v>1895.04</v>
      </c>
      <c r="M483" s="10">
        <f>ROUND(D483*F483,2)</f>
        <v>1895.04</v>
      </c>
      <c r="N483" s="10">
        <f>ROUND(D483*F483,2)</f>
        <v>1895.04</v>
      </c>
      <c r="O483" s="10">
        <f>ROUND(D483*F483,2)</f>
        <v>1895.04</v>
      </c>
      <c r="P483" s="10">
        <f>ROUND(D483*F483,2)</f>
        <v>1895.04</v>
      </c>
      <c r="Q483" s="10">
        <f>ROUND(D483*F483,2)</f>
        <v>1895.04</v>
      </c>
      <c r="R483" s="10">
        <f>ROUND(D483*F483,2)</f>
        <v>1895.04</v>
      </c>
      <c r="S483" s="10">
        <f>ROUND(D483*F483,2)</f>
        <v>1895.04</v>
      </c>
      <c r="T483" s="10">
        <f>ROUND(D483*F483,2)</f>
        <v>1895.04</v>
      </c>
      <c r="U483" s="10">
        <f>ROUND(D483*F483,2)</f>
        <v>1895.04</v>
      </c>
      <c r="V483" s="10">
        <f>ROUND(D483*F483,2)</f>
        <v>1895.04</v>
      </c>
      <c r="W483" s="10">
        <f>ROUND(D483*F483,2)</f>
        <v>1895.04</v>
      </c>
      <c r="X483" s="10">
        <f>ROUND(D483*F483,2)</f>
        <v>1895.04</v>
      </c>
      <c r="Y483" s="10">
        <f>ROUND(D483*F483,2)</f>
        <v>1895.04</v>
      </c>
      <c r="Z483" s="10">
        <f>ROUND(D483*F483,2)</f>
        <v>1895.04</v>
      </c>
      <c r="AA483" s="10">
        <f>ROUND(D483*F483,2)</f>
        <v>1895.04</v>
      </c>
      <c r="AB483" s="10">
        <f>ROUND(D483*F483,2)</f>
        <v>1895.04</v>
      </c>
      <c r="AC483" s="24">
        <f>ROUND(D483*F483,2)</f>
        <v>1895.04</v>
      </c>
      <c r="AG483" s="124"/>
      <c r="AH483" s="1">
        <f t="shared" si="110"/>
        <v>41690.88000000001</v>
      </c>
      <c r="AI483" s="1"/>
      <c r="AJ483" s="1"/>
      <c r="AW483" s="124"/>
      <c r="AX483" s="124"/>
    </row>
    <row r="484" spans="1:50" ht="12.75">
      <c r="A484">
        <v>22</v>
      </c>
      <c r="B484" s="7" t="s">
        <v>46</v>
      </c>
      <c r="C484" s="19">
        <v>3</v>
      </c>
      <c r="D484" s="10">
        <v>16.08</v>
      </c>
      <c r="E484" s="144"/>
      <c r="F484" s="24">
        <v>70.5</v>
      </c>
      <c r="G484" s="20"/>
      <c r="H484" s="10">
        <f>ROUND(D484*F484,2)</f>
        <v>1133.64</v>
      </c>
      <c r="I484" s="10">
        <f>ROUND(D484*F484,2)</f>
        <v>1133.64</v>
      </c>
      <c r="J484" s="10">
        <f>ROUND(D484*F484,2)</f>
        <v>1133.64</v>
      </c>
      <c r="K484" s="10">
        <f t="shared" si="112"/>
        <v>1133.64</v>
      </c>
      <c r="L484" s="10">
        <f>ROUND(D484*F484,2)</f>
        <v>1133.64</v>
      </c>
      <c r="M484" s="10">
        <f>ROUND(D484*F484,2)</f>
        <v>1133.64</v>
      </c>
      <c r="N484" s="10">
        <f>ROUND(D484*F484,2)</f>
        <v>1133.64</v>
      </c>
      <c r="O484" s="10">
        <f>ROUND(D484*F484,2)</f>
        <v>1133.64</v>
      </c>
      <c r="P484" s="10">
        <f>ROUND(D484*F484,2)</f>
        <v>1133.64</v>
      </c>
      <c r="Q484" s="10">
        <f>ROUND(D484*F484,2)</f>
        <v>1133.64</v>
      </c>
      <c r="R484" s="10">
        <f>ROUND(D484*F484,2)</f>
        <v>1133.64</v>
      </c>
      <c r="S484" s="10">
        <f>ROUND(D484*F484,2)</f>
        <v>1133.64</v>
      </c>
      <c r="T484" s="10">
        <f>ROUND(D484*F484,2)</f>
        <v>1133.64</v>
      </c>
      <c r="U484" s="10">
        <f>ROUND(D484*F484,2)</f>
        <v>1133.64</v>
      </c>
      <c r="V484" s="10">
        <f>ROUND(D484*F484,2)</f>
        <v>1133.64</v>
      </c>
      <c r="W484" s="10">
        <f>ROUND(D484*F484,2)</f>
        <v>1133.64</v>
      </c>
      <c r="X484" s="10">
        <f>ROUND(D484*F484,2)</f>
        <v>1133.64</v>
      </c>
      <c r="Y484" s="10">
        <f>ROUND(D484*F484,2)</f>
        <v>1133.64</v>
      </c>
      <c r="Z484" s="10">
        <f>ROUND(D484*F484,2)</f>
        <v>1133.64</v>
      </c>
      <c r="AA484" s="10">
        <f>ROUND(D484*F484,2)</f>
        <v>1133.64</v>
      </c>
      <c r="AB484" s="10">
        <f>ROUND(D484*F484,2)</f>
        <v>1133.64</v>
      </c>
      <c r="AC484" s="24">
        <f>ROUND(D484*F484,2)</f>
        <v>1133.64</v>
      </c>
      <c r="AG484" s="124"/>
      <c r="AH484" s="1">
        <f t="shared" si="110"/>
        <v>24940.079999999994</v>
      </c>
      <c r="AI484" s="1"/>
      <c r="AJ484" s="1"/>
      <c r="AW484" s="124"/>
      <c r="AX484" s="124"/>
    </row>
    <row r="485" spans="1:50" ht="12.75">
      <c r="A485">
        <v>23</v>
      </c>
      <c r="B485" s="138" t="s">
        <v>107</v>
      </c>
      <c r="C485" s="137"/>
      <c r="D485" s="35">
        <v>425.9</v>
      </c>
      <c r="E485" s="147">
        <v>133.58</v>
      </c>
      <c r="F485" s="24">
        <v>70.5</v>
      </c>
      <c r="G485" s="20"/>
      <c r="H485" s="10"/>
      <c r="I485" s="10"/>
      <c r="J485" s="10"/>
      <c r="K485" s="35">
        <f t="shared" si="112"/>
        <v>30025.95</v>
      </c>
      <c r="L485" s="35">
        <f>ROUND(E485*F485,2)</f>
        <v>9417.39</v>
      </c>
      <c r="M485" s="35">
        <f>ROUND(E485*F485,2)</f>
        <v>9417.39</v>
      </c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24"/>
      <c r="AG485" s="124"/>
      <c r="AH485" s="1">
        <f t="shared" si="110"/>
        <v>48860.729999999996</v>
      </c>
      <c r="AI485" s="1"/>
      <c r="AJ485" s="1"/>
      <c r="AW485" s="124"/>
      <c r="AX485" s="124"/>
    </row>
    <row r="486" spans="1:50" ht="12.75">
      <c r="A486">
        <v>24</v>
      </c>
      <c r="B486" s="233" t="s">
        <v>165</v>
      </c>
      <c r="C486" s="137"/>
      <c r="D486" s="232">
        <f>D479</f>
        <v>0.75</v>
      </c>
      <c r="E486" s="147"/>
      <c r="F486" s="24">
        <v>70.5</v>
      </c>
      <c r="G486" s="20"/>
      <c r="H486" s="10"/>
      <c r="I486" s="10"/>
      <c r="J486" s="10"/>
      <c r="K486" s="10">
        <f t="shared" si="112"/>
        <v>52.88</v>
      </c>
      <c r="L486" s="10">
        <f>ROUND(D486*F486,2)</f>
        <v>52.88</v>
      </c>
      <c r="M486" s="10">
        <f>ROUND(D486*F486,2)</f>
        <v>52.88</v>
      </c>
      <c r="N486" s="10">
        <f>ROUND(D486*F486,2)</f>
        <v>52.88</v>
      </c>
      <c r="O486" s="10">
        <f>ROUND(D486*F486,2)</f>
        <v>52.88</v>
      </c>
      <c r="P486" s="10">
        <f>ROUND(D486*F486,2)</f>
        <v>52.88</v>
      </c>
      <c r="Q486" s="10">
        <f>ROUND(D486*F486,2)</f>
        <v>52.88</v>
      </c>
      <c r="R486" s="10">
        <f>ROUND(D486*F486,2)</f>
        <v>52.88</v>
      </c>
      <c r="S486" s="10">
        <f>ROUND(D486*F486,2)</f>
        <v>52.88</v>
      </c>
      <c r="T486" s="10">
        <f>ROUND(D486*F486,2)</f>
        <v>52.88</v>
      </c>
      <c r="U486" s="10">
        <f>ROUND(D486*F486,2)</f>
        <v>52.88</v>
      </c>
      <c r="V486" s="10">
        <f>ROUND(D486*F486,2)</f>
        <v>52.88</v>
      </c>
      <c r="W486" s="10">
        <f>ROUND(D486*F486,2)</f>
        <v>52.88</v>
      </c>
      <c r="X486" s="10">
        <f>ROUND(D486*F486,2)</f>
        <v>52.88</v>
      </c>
      <c r="Y486" s="10">
        <f>ROUND(D486*F486,2)</f>
        <v>52.88</v>
      </c>
      <c r="Z486" s="10">
        <f>ROUND(D486*F486,2)</f>
        <v>52.88</v>
      </c>
      <c r="AA486" s="10">
        <f>ROUND(D486*F486,2)</f>
        <v>52.88</v>
      </c>
      <c r="AB486" s="10">
        <f>ROUND(D486*F486,2)</f>
        <v>52.88</v>
      </c>
      <c r="AC486" s="24">
        <f>ROUND(D486*F486,2)</f>
        <v>52.88</v>
      </c>
      <c r="AG486" s="124"/>
      <c r="AH486" s="196">
        <f t="shared" si="110"/>
        <v>1004.72</v>
      </c>
      <c r="AI486" s="1"/>
      <c r="AJ486" s="1"/>
      <c r="AW486" s="124"/>
      <c r="AX486" s="124"/>
    </row>
    <row r="487" spans="1:50" ht="12.75">
      <c r="A487">
        <v>25</v>
      </c>
      <c r="B487" s="205" t="s">
        <v>134</v>
      </c>
      <c r="C487" s="19"/>
      <c r="D487" s="206">
        <f>D480</f>
        <v>32.31</v>
      </c>
      <c r="E487" s="147"/>
      <c r="F487" s="24">
        <v>70.5</v>
      </c>
      <c r="G487" s="20"/>
      <c r="H487" s="10"/>
      <c r="I487" s="10"/>
      <c r="J487" s="10"/>
      <c r="K487" s="10">
        <f t="shared" si="112"/>
        <v>2277.86</v>
      </c>
      <c r="L487" s="10">
        <f>ROUND(D487*F487,2)</f>
        <v>2277.86</v>
      </c>
      <c r="M487" s="10">
        <f>ROUND(D487*F487,2)</f>
        <v>2277.86</v>
      </c>
      <c r="N487" s="10">
        <f>ROUND(D487*F487,2)</f>
        <v>2277.86</v>
      </c>
      <c r="O487" s="10">
        <f>ROUND(D487*F487,2)</f>
        <v>2277.86</v>
      </c>
      <c r="P487" s="10">
        <f>ROUND(D487*F487,2)</f>
        <v>2277.86</v>
      </c>
      <c r="Q487" s="10">
        <f>ROUND(D487*F487,2)</f>
        <v>2277.86</v>
      </c>
      <c r="R487" s="10">
        <f>ROUND(D487*F487,2)</f>
        <v>2277.86</v>
      </c>
      <c r="S487" s="10">
        <f>ROUND(D487*F487,2)</f>
        <v>2277.86</v>
      </c>
      <c r="T487" s="10">
        <f>ROUND(D487*F487,2)</f>
        <v>2277.86</v>
      </c>
      <c r="U487" s="10">
        <f>ROUND(D487*F487,2)</f>
        <v>2277.86</v>
      </c>
      <c r="V487" s="10">
        <f>ROUND(D487*F487,2)</f>
        <v>2277.86</v>
      </c>
      <c r="W487" s="10">
        <f>ROUND(D487*F487,2)</f>
        <v>2277.86</v>
      </c>
      <c r="X487" s="10">
        <f>ROUND(D487*F487,2)</f>
        <v>2277.86</v>
      </c>
      <c r="Y487" s="10">
        <f>ROUND(D487*F487,2)</f>
        <v>2277.86</v>
      </c>
      <c r="Z487" s="10">
        <f>ROUND(D487*F487,2)</f>
        <v>2277.86</v>
      </c>
      <c r="AA487" s="10">
        <f>ROUND(D487*F487,2)</f>
        <v>2277.86</v>
      </c>
      <c r="AB487" s="10">
        <f>ROUND(D487*F487,2)</f>
        <v>2277.86</v>
      </c>
      <c r="AC487" s="24">
        <f>ROUND(D487*F487,2)</f>
        <v>2277.86</v>
      </c>
      <c r="AG487" s="124"/>
      <c r="AH487" s="1">
        <f t="shared" si="110"/>
        <v>43279.340000000004</v>
      </c>
      <c r="AI487" s="1"/>
      <c r="AJ487" s="1"/>
      <c r="AW487" s="124"/>
      <c r="AX487" s="124"/>
    </row>
    <row r="488" spans="2:50" ht="12.75">
      <c r="B488" s="7"/>
      <c r="C488" s="19"/>
      <c r="D488" s="10"/>
      <c r="E488" s="144"/>
      <c r="F488" s="24"/>
      <c r="G488" s="2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24"/>
      <c r="AG488" s="124"/>
      <c r="AH488" s="1"/>
      <c r="AI488" s="1"/>
      <c r="AJ488" s="1"/>
      <c r="AW488" s="124"/>
      <c r="AX488" s="124"/>
    </row>
    <row r="489" spans="2:50" ht="13.5" thickBot="1">
      <c r="B489" s="15" t="s">
        <v>48</v>
      </c>
      <c r="C489" s="37"/>
      <c r="D489" s="16"/>
      <c r="E489" s="146"/>
      <c r="F489" s="73">
        <f>F475+F482</f>
        <v>284</v>
      </c>
      <c r="G489" s="77">
        <f aca="true" t="shared" si="113" ref="G489:AC489">SUM(G475:G488)</f>
        <v>9171.96</v>
      </c>
      <c r="H489" s="72">
        <f t="shared" si="113"/>
        <v>12200.64</v>
      </c>
      <c r="I489" s="72">
        <f t="shared" si="113"/>
        <v>12200.64</v>
      </c>
      <c r="J489" s="72">
        <f t="shared" si="113"/>
        <v>12200.64</v>
      </c>
      <c r="K489" s="72">
        <f t="shared" si="113"/>
        <v>167383.94000000003</v>
      </c>
      <c r="L489" s="72">
        <f t="shared" si="113"/>
        <v>84365.06</v>
      </c>
      <c r="M489" s="72">
        <f t="shared" si="113"/>
        <v>84365.06</v>
      </c>
      <c r="N489" s="72">
        <f t="shared" si="113"/>
        <v>46428.34</v>
      </c>
      <c r="O489" s="72">
        <f t="shared" si="113"/>
        <v>46428.34</v>
      </c>
      <c r="P489" s="72">
        <f t="shared" si="113"/>
        <v>46428.34</v>
      </c>
      <c r="Q489" s="72">
        <f t="shared" si="113"/>
        <v>46428.34</v>
      </c>
      <c r="R489" s="72">
        <f t="shared" si="113"/>
        <v>46428.34</v>
      </c>
      <c r="S489" s="72">
        <f t="shared" si="113"/>
        <v>46428.34</v>
      </c>
      <c r="T489" s="72">
        <f t="shared" si="113"/>
        <v>46428.34</v>
      </c>
      <c r="U489" s="72">
        <f t="shared" si="113"/>
        <v>46428.34</v>
      </c>
      <c r="V489" s="72">
        <f t="shared" si="113"/>
        <v>46428.34</v>
      </c>
      <c r="W489" s="72">
        <f t="shared" si="113"/>
        <v>21589.7</v>
      </c>
      <c r="X489" s="72">
        <f t="shared" si="113"/>
        <v>21589.7</v>
      </c>
      <c r="Y489" s="72">
        <f t="shared" si="113"/>
        <v>21589.7</v>
      </c>
      <c r="Z489" s="72">
        <f t="shared" si="113"/>
        <v>21589.7</v>
      </c>
      <c r="AA489" s="72">
        <f t="shared" si="113"/>
        <v>21589.7</v>
      </c>
      <c r="AB489" s="72">
        <f t="shared" si="113"/>
        <v>21589.7</v>
      </c>
      <c r="AC489" s="72">
        <f t="shared" si="113"/>
        <v>5359.42</v>
      </c>
      <c r="AG489" s="124"/>
      <c r="AH489" s="1"/>
      <c r="AI489" s="1">
        <f>SUM(AH475:AH485)</f>
        <v>890356.5599999999</v>
      </c>
      <c r="AJ489" s="1"/>
      <c r="AW489" s="124"/>
      <c r="AX489" s="124"/>
    </row>
    <row r="490" spans="33:51" ht="14.25" thickBot="1" thickTop="1">
      <c r="AG490" s="124"/>
      <c r="AH490" s="1"/>
      <c r="AI490" s="1"/>
      <c r="AJ490" s="1"/>
      <c r="AW490" s="125"/>
      <c r="AX490" s="125"/>
      <c r="AY490" s="1"/>
    </row>
    <row r="491" spans="2:51" ht="14.25" thickBot="1" thickTop="1">
      <c r="B491" s="64" t="s">
        <v>49</v>
      </c>
      <c r="C491" s="99"/>
      <c r="D491" s="71"/>
      <c r="E491" s="148"/>
      <c r="F491" s="78">
        <f>F475+F482</f>
        <v>284</v>
      </c>
      <c r="G491" s="90">
        <f aca="true" t="shared" si="114" ref="G491:AC491">G473+G489</f>
        <v>662481.96</v>
      </c>
      <c r="H491" s="74">
        <f t="shared" si="114"/>
        <v>454240.64</v>
      </c>
      <c r="I491" s="74">
        <f t="shared" si="114"/>
        <v>200085.64</v>
      </c>
      <c r="J491" s="74">
        <f t="shared" si="114"/>
        <v>125355.64</v>
      </c>
      <c r="K491" s="74">
        <f t="shared" si="114"/>
        <v>474103.94000000006</v>
      </c>
      <c r="L491" s="74">
        <f t="shared" si="114"/>
        <v>391085.06</v>
      </c>
      <c r="M491" s="74">
        <f t="shared" si="114"/>
        <v>160505.06</v>
      </c>
      <c r="N491" s="74">
        <f t="shared" si="114"/>
        <v>46428.34</v>
      </c>
      <c r="O491" s="74">
        <f t="shared" si="114"/>
        <v>46428.34</v>
      </c>
      <c r="P491" s="74">
        <f t="shared" si="114"/>
        <v>46428.34</v>
      </c>
      <c r="Q491" s="74">
        <f t="shared" si="114"/>
        <v>46428.34</v>
      </c>
      <c r="R491" s="74">
        <f t="shared" si="114"/>
        <v>46428.34</v>
      </c>
      <c r="S491" s="74">
        <f t="shared" si="114"/>
        <v>46428.34</v>
      </c>
      <c r="T491" s="74">
        <f t="shared" si="114"/>
        <v>46428.34</v>
      </c>
      <c r="U491" s="74">
        <f t="shared" si="114"/>
        <v>46428.34</v>
      </c>
      <c r="V491" s="74">
        <f t="shared" si="114"/>
        <v>46428.34</v>
      </c>
      <c r="W491" s="74">
        <f t="shared" si="114"/>
        <v>21589.7</v>
      </c>
      <c r="X491" s="74">
        <f t="shared" si="114"/>
        <v>21589.7</v>
      </c>
      <c r="Y491" s="74">
        <f t="shared" si="114"/>
        <v>21589.7</v>
      </c>
      <c r="Z491" s="74">
        <f t="shared" si="114"/>
        <v>21589.7</v>
      </c>
      <c r="AA491" s="74">
        <f t="shared" si="114"/>
        <v>21589.7</v>
      </c>
      <c r="AB491" s="74">
        <f t="shared" si="114"/>
        <v>21589.7</v>
      </c>
      <c r="AC491" s="78">
        <f t="shared" si="114"/>
        <v>5359.42</v>
      </c>
      <c r="AG491" s="125">
        <f>SUM(G491:AC491)</f>
        <v>3020610.62</v>
      </c>
      <c r="AH491" s="1"/>
      <c r="AI491" s="1"/>
      <c r="AJ491" s="1">
        <f>SUM(AI443:AI489)</f>
        <v>2976326.56</v>
      </c>
      <c r="AK491" s="1">
        <f>AG491-AJ491</f>
        <v>44284.060000000056</v>
      </c>
      <c r="AW491" s="125">
        <f>SUM(G491:AF491)</f>
        <v>3020610.62</v>
      </c>
      <c r="AX491" s="125"/>
      <c r="AY491" s="1"/>
    </row>
    <row r="492" spans="2:51" ht="13.5" thickTop="1">
      <c r="B492" s="172" t="s">
        <v>133</v>
      </c>
      <c r="C492" s="3"/>
      <c r="D492" s="3"/>
      <c r="E492" s="3"/>
      <c r="F492" s="3"/>
      <c r="G492" s="48">
        <f>G480+G487</f>
        <v>0</v>
      </c>
      <c r="H492" s="48">
        <f>H480+H487</f>
        <v>0</v>
      </c>
      <c r="I492" s="48">
        <f>I480+I487</f>
        <v>0</v>
      </c>
      <c r="J492" s="48">
        <f>J480+J487</f>
        <v>0</v>
      </c>
      <c r="K492" s="48">
        <f>K480+K487</f>
        <v>9176.05</v>
      </c>
      <c r="L492" s="48">
        <f aca="true" t="shared" si="115" ref="L492:AC492">L480+L487</f>
        <v>9176.05</v>
      </c>
      <c r="M492" s="48">
        <f t="shared" si="115"/>
        <v>9176.05</v>
      </c>
      <c r="N492" s="48">
        <f t="shared" si="115"/>
        <v>9176.05</v>
      </c>
      <c r="O492" s="48">
        <f t="shared" si="115"/>
        <v>9176.05</v>
      </c>
      <c r="P492" s="48">
        <f t="shared" si="115"/>
        <v>9176.05</v>
      </c>
      <c r="Q492" s="48">
        <f t="shared" si="115"/>
        <v>9176.05</v>
      </c>
      <c r="R492" s="48">
        <f t="shared" si="115"/>
        <v>9176.05</v>
      </c>
      <c r="S492" s="48">
        <f t="shared" si="115"/>
        <v>9176.05</v>
      </c>
      <c r="T492" s="48">
        <f t="shared" si="115"/>
        <v>9176.05</v>
      </c>
      <c r="U492" s="48">
        <f t="shared" si="115"/>
        <v>9176.05</v>
      </c>
      <c r="V492" s="48">
        <f t="shared" si="115"/>
        <v>9176.05</v>
      </c>
      <c r="W492" s="48">
        <f t="shared" si="115"/>
        <v>9176.05</v>
      </c>
      <c r="X492" s="48">
        <f t="shared" si="115"/>
        <v>9176.05</v>
      </c>
      <c r="Y492" s="48">
        <f t="shared" si="115"/>
        <v>9176.05</v>
      </c>
      <c r="Z492" s="48">
        <f t="shared" si="115"/>
        <v>9176.05</v>
      </c>
      <c r="AA492" s="48">
        <f t="shared" si="115"/>
        <v>9176.05</v>
      </c>
      <c r="AB492" s="48">
        <f t="shared" si="115"/>
        <v>9176.05</v>
      </c>
      <c r="AC492" s="40">
        <f t="shared" si="115"/>
        <v>2277.86</v>
      </c>
      <c r="AG492" s="124"/>
      <c r="AH492" s="1"/>
      <c r="AI492" s="1"/>
      <c r="AJ492" s="1"/>
      <c r="AW492" s="125"/>
      <c r="AX492" s="125">
        <f>SUM(G492:AF492)</f>
        <v>167446.75999999998</v>
      </c>
      <c r="AY492" s="1"/>
    </row>
    <row r="493" spans="2:51" ht="13.5" thickBot="1">
      <c r="B493" s="173" t="s">
        <v>132</v>
      </c>
      <c r="C493" s="16"/>
      <c r="D493" s="16"/>
      <c r="E493" s="16"/>
      <c r="F493" s="16"/>
      <c r="G493" s="72">
        <f>G491-G492</f>
        <v>662481.96</v>
      </c>
      <c r="H493" s="72">
        <f>H491-H492</f>
        <v>454240.64</v>
      </c>
      <c r="I493" s="72">
        <f>I491-I492</f>
        <v>200085.64</v>
      </c>
      <c r="J493" s="72">
        <f>J491-J492</f>
        <v>125355.64</v>
      </c>
      <c r="K493" s="72">
        <f>K491-K492</f>
        <v>464927.8900000001</v>
      </c>
      <c r="L493" s="72">
        <f aca="true" t="shared" si="116" ref="L493:AC493">L491-L492</f>
        <v>381909.01</v>
      </c>
      <c r="M493" s="72">
        <f t="shared" si="116"/>
        <v>151329.01</v>
      </c>
      <c r="N493" s="72">
        <f t="shared" si="116"/>
        <v>37252.28999999999</v>
      </c>
      <c r="O493" s="72">
        <f t="shared" si="116"/>
        <v>37252.28999999999</v>
      </c>
      <c r="P493" s="72">
        <f t="shared" si="116"/>
        <v>37252.28999999999</v>
      </c>
      <c r="Q493" s="72">
        <f t="shared" si="116"/>
        <v>37252.28999999999</v>
      </c>
      <c r="R493" s="72">
        <f t="shared" si="116"/>
        <v>37252.28999999999</v>
      </c>
      <c r="S493" s="72">
        <f t="shared" si="116"/>
        <v>37252.28999999999</v>
      </c>
      <c r="T493" s="72">
        <f t="shared" si="116"/>
        <v>37252.28999999999</v>
      </c>
      <c r="U493" s="72">
        <f t="shared" si="116"/>
        <v>37252.28999999999</v>
      </c>
      <c r="V493" s="72">
        <f t="shared" si="116"/>
        <v>37252.28999999999</v>
      </c>
      <c r="W493" s="72">
        <f t="shared" si="116"/>
        <v>12413.650000000001</v>
      </c>
      <c r="X493" s="72">
        <f t="shared" si="116"/>
        <v>12413.650000000001</v>
      </c>
      <c r="Y493" s="72">
        <f t="shared" si="116"/>
        <v>12413.650000000001</v>
      </c>
      <c r="Z493" s="72">
        <f t="shared" si="116"/>
        <v>12413.650000000001</v>
      </c>
      <c r="AA493" s="72">
        <f t="shared" si="116"/>
        <v>12413.650000000001</v>
      </c>
      <c r="AB493" s="72">
        <f t="shared" si="116"/>
        <v>12413.650000000001</v>
      </c>
      <c r="AC493" s="73">
        <f t="shared" si="116"/>
        <v>3081.56</v>
      </c>
      <c r="AG493" s="125">
        <f>SUM(AG1:AG491)</f>
        <v>13896258.700000003</v>
      </c>
      <c r="AH493" s="1"/>
      <c r="AI493" s="1"/>
      <c r="AJ493" s="1">
        <f>SUM(AJ1:AJ491)</f>
        <v>13627224.38</v>
      </c>
      <c r="AK493" s="1">
        <f>AG493-AJ493</f>
        <v>269034.32000000216</v>
      </c>
      <c r="AN493" s="1">
        <f>SUM(AN1:AN491)</f>
        <v>13896258.7</v>
      </c>
      <c r="AO493" s="1">
        <f>AJ493-AN493</f>
        <v>-269034.31999999844</v>
      </c>
      <c r="AP493" s="1">
        <f>SUM(AP42:AP491)</f>
        <v>4196562.4</v>
      </c>
      <c r="AW493" s="125"/>
      <c r="AX493" s="125"/>
      <c r="AY493" s="1">
        <f>SUM(G493:AF493)</f>
        <v>2853163.86</v>
      </c>
    </row>
    <row r="494" spans="49:51" ht="13.5" thickTop="1">
      <c r="AW494" s="125"/>
      <c r="AX494" s="125"/>
      <c r="AY494" s="1"/>
    </row>
    <row r="495" spans="49:51" ht="12.75">
      <c r="AW495" s="1">
        <f>SUM(AW1:AW493)</f>
        <v>13896258.700000003</v>
      </c>
      <c r="AX495" s="1">
        <f>SUM(AX1:AX493)</f>
        <v>779339</v>
      </c>
      <c r="AY495" s="1">
        <f>SUM(AY1:AY493)</f>
        <v>13116919.699999996</v>
      </c>
    </row>
    <row r="497" spans="2:34" ht="12.75">
      <c r="B497" s="195" t="s">
        <v>166</v>
      </c>
      <c r="AH497" s="196">
        <f>AH41+AH48+AH82+AH116+AH184+AH191+AH198+AH248+AH255+AH323+AH330+AH337+AH387+AH394+AH428+AH479+AH486</f>
        <v>18091.29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65" r:id="rId1"/>
  <rowBreaks count="8" manualBreakCount="8">
    <brk id="55" max="255" man="1"/>
    <brk id="89" max="255" man="1"/>
    <brk id="123" max="255" man="1"/>
    <brk id="205" max="255" man="1"/>
    <brk id="262" max="255" man="1"/>
    <brk id="344" max="255" man="1"/>
    <brk id="403" max="255" man="1"/>
    <brk id="4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R1">
      <selection activeCell="A38" sqref="A1:AF38"/>
    </sheetView>
  </sheetViews>
  <sheetFormatPr defaultColWidth="9.140625" defaultRowHeight="12.75"/>
  <cols>
    <col min="1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3.421875" style="0" bestFit="1" customWidth="1"/>
    <col min="12" max="12" width="12.00390625" style="0" bestFit="1" customWidth="1"/>
    <col min="13" max="14" width="12.28125" style="0" bestFit="1" customWidth="1"/>
    <col min="15" max="15" width="17.57421875" style="0" bestFit="1" customWidth="1"/>
    <col min="16" max="16" width="10.7109375" style="0" bestFit="1" customWidth="1"/>
    <col min="17" max="17" width="10.8515625" style="0" bestFit="1" customWidth="1"/>
    <col min="18" max="18" width="11.57421875" style="0" bestFit="1" customWidth="1"/>
    <col min="19" max="22" width="11.28125" style="0" bestFit="1" customWidth="1"/>
    <col min="23" max="24" width="12.421875" style="0" bestFit="1" customWidth="1"/>
    <col min="25" max="25" width="10.8515625" style="0" bestFit="1" customWidth="1"/>
    <col min="26" max="26" width="12.421875" style="0" bestFit="1" customWidth="1"/>
    <col min="27" max="27" width="10.8515625" style="0" bestFit="1" customWidth="1"/>
    <col min="28" max="28" width="13.7109375" style="0" bestFit="1" customWidth="1"/>
    <col min="29" max="30" width="12.421875" style="0" bestFit="1" customWidth="1"/>
    <col min="31" max="31" width="9.00390625" style="0" customWidth="1"/>
    <col min="32" max="32" width="14.7109375" style="0" bestFit="1" customWidth="1"/>
    <col min="33" max="33" width="11.421875" style="0" bestFit="1" customWidth="1"/>
  </cols>
  <sheetData>
    <row r="1" spans="1:32" ht="14.25" thickBot="1" thickTop="1">
      <c r="A1" s="187" t="s">
        <v>216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76"/>
    </row>
    <row r="2" spans="1:32" ht="13.5" thickTop="1">
      <c r="A2" s="2"/>
      <c r="B2" s="18" t="s">
        <v>4</v>
      </c>
      <c r="C2" s="3">
        <v>2007</v>
      </c>
      <c r="D2" s="3">
        <f>C2+1</f>
        <v>2008</v>
      </c>
      <c r="E2" s="3">
        <f aca="true" t="shared" si="0" ref="E2:AE2">D2+1</f>
        <v>2009</v>
      </c>
      <c r="F2" s="3">
        <f t="shared" si="0"/>
        <v>2010</v>
      </c>
      <c r="G2" s="3">
        <f t="shared" si="0"/>
        <v>2011</v>
      </c>
      <c r="H2" s="3">
        <f t="shared" si="0"/>
        <v>2012</v>
      </c>
      <c r="I2" s="3">
        <f t="shared" si="0"/>
        <v>2013</v>
      </c>
      <c r="J2" s="3">
        <f t="shared" si="0"/>
        <v>2014</v>
      </c>
      <c r="K2" s="3">
        <f t="shared" si="0"/>
        <v>2015</v>
      </c>
      <c r="L2" s="3">
        <f t="shared" si="0"/>
        <v>2016</v>
      </c>
      <c r="M2" s="3">
        <f t="shared" si="0"/>
        <v>2017</v>
      </c>
      <c r="N2" s="3">
        <f t="shared" si="0"/>
        <v>2018</v>
      </c>
      <c r="O2" s="3">
        <f t="shared" si="0"/>
        <v>2019</v>
      </c>
      <c r="P2" s="3">
        <f t="shared" si="0"/>
        <v>2020</v>
      </c>
      <c r="Q2" s="3">
        <f t="shared" si="0"/>
        <v>2021</v>
      </c>
      <c r="R2" s="3">
        <f t="shared" si="0"/>
        <v>2022</v>
      </c>
      <c r="S2" s="3">
        <f t="shared" si="0"/>
        <v>2023</v>
      </c>
      <c r="T2" s="3">
        <f t="shared" si="0"/>
        <v>2024</v>
      </c>
      <c r="U2" s="3">
        <f t="shared" si="0"/>
        <v>2025</v>
      </c>
      <c r="V2" s="3">
        <f t="shared" si="0"/>
        <v>2026</v>
      </c>
      <c r="W2" s="3">
        <f t="shared" si="0"/>
        <v>2027</v>
      </c>
      <c r="X2" s="3">
        <f t="shared" si="0"/>
        <v>2028</v>
      </c>
      <c r="Y2" s="3">
        <f t="shared" si="0"/>
        <v>2029</v>
      </c>
      <c r="Z2" s="3">
        <f t="shared" si="0"/>
        <v>2030</v>
      </c>
      <c r="AA2" s="3">
        <f t="shared" si="0"/>
        <v>2031</v>
      </c>
      <c r="AB2" s="3">
        <f t="shared" si="0"/>
        <v>2032</v>
      </c>
      <c r="AC2" s="3">
        <f t="shared" si="0"/>
        <v>2033</v>
      </c>
      <c r="AD2" s="3">
        <f t="shared" si="0"/>
        <v>2034</v>
      </c>
      <c r="AE2" s="3">
        <f t="shared" si="0"/>
        <v>2035</v>
      </c>
      <c r="AF2" s="6"/>
    </row>
    <row r="3" spans="1:32" ht="12.75">
      <c r="A3" s="7" t="s">
        <v>69</v>
      </c>
      <c r="B3" s="20">
        <f>PlantioCaçador2013!F35</f>
        <v>59.9</v>
      </c>
      <c r="C3" s="10">
        <f>PlantioCaçador2013!G55</f>
        <v>173765.76</v>
      </c>
      <c r="D3" s="10">
        <f>PlantioCaçador2013!H55</f>
        <v>73867.3</v>
      </c>
      <c r="E3" s="10">
        <f>PlantioCaçador2013!I55</f>
        <v>36387.3</v>
      </c>
      <c r="F3" s="10">
        <f>PlantioCaçador2013!J55</f>
        <v>34320.3</v>
      </c>
      <c r="G3" s="10">
        <f>PlantioCaçador2013!K55</f>
        <v>4640.3</v>
      </c>
      <c r="H3" s="10">
        <f>PlantioCaçador2013!L55</f>
        <v>2573.3</v>
      </c>
      <c r="I3" s="10">
        <f>PlantioCaçador2013!M55</f>
        <v>98060.49</v>
      </c>
      <c r="J3" s="10">
        <f>PlantioCaçador2013!N55</f>
        <v>15858.52</v>
      </c>
      <c r="K3" s="10">
        <f>PlantioCaçador2013!O55</f>
        <v>15858.52</v>
      </c>
      <c r="L3" s="10">
        <f>PlantioCaçador2013!P55</f>
        <v>7857.080000000001</v>
      </c>
      <c r="M3" s="10">
        <f>PlantioCaçador2013!Q55</f>
        <v>7857.080000000001</v>
      </c>
      <c r="N3" s="10">
        <f>PlantioCaçador2013!R55</f>
        <v>7857.080000000001</v>
      </c>
      <c r="O3" s="10">
        <f>PlantioCaçador2013!S55</f>
        <v>7857.080000000001</v>
      </c>
      <c r="P3" s="10">
        <f>PlantioCaçador2013!T55</f>
        <v>7857.080000000001</v>
      </c>
      <c r="Q3" s="10">
        <f>PlantioCaçador2013!U55</f>
        <v>7857.080000000001</v>
      </c>
      <c r="R3" s="10">
        <f>PlantioCaçador2013!V55</f>
        <v>7857.080000000001</v>
      </c>
      <c r="S3" s="10">
        <f>PlantioCaçador2013!W55</f>
        <v>7857.080000000001</v>
      </c>
      <c r="T3" s="10">
        <f>PlantioCaçador2013!X55</f>
        <v>7857.080000000001</v>
      </c>
      <c r="U3" s="10">
        <f>PlantioCaçador2013!Y55</f>
        <v>2618.2300000000005</v>
      </c>
      <c r="V3" s="10">
        <f>PlantioCaçador2013!Z55</f>
        <v>2618.2300000000005</v>
      </c>
      <c r="W3" s="10">
        <f>PlantioCaçador2013!AA55</f>
        <v>2618.2300000000005</v>
      </c>
      <c r="X3" s="10">
        <f>PlantioCaçador2013!AB55</f>
        <v>2618.2300000000005</v>
      </c>
      <c r="Y3" s="10">
        <f>PlantioCaçador2013!AC55</f>
        <v>170.47000000000003</v>
      </c>
      <c r="Z3" s="10">
        <f>PlantioCaçador2013!AD55</f>
        <v>0</v>
      </c>
      <c r="AA3" s="10">
        <f>PlantioCaçador2013!AE55</f>
        <v>0</v>
      </c>
      <c r="AB3" s="10"/>
      <c r="AC3" s="10"/>
      <c r="AD3" s="10"/>
      <c r="AE3" s="10"/>
      <c r="AF3" s="24">
        <f aca="true" t="shared" si="1" ref="AF3:AF11">SUM(C3:AE3)</f>
        <v>536688.9</v>
      </c>
    </row>
    <row r="4" spans="1:32" ht="12.75">
      <c r="A4" s="7" t="s">
        <v>70</v>
      </c>
      <c r="B4" s="20">
        <f>PlantioCaçador2013!F76</f>
        <v>90.58</v>
      </c>
      <c r="C4" s="10"/>
      <c r="D4" s="10"/>
      <c r="E4" s="10"/>
      <c r="F4" s="10"/>
      <c r="G4" s="10"/>
      <c r="H4" s="10"/>
      <c r="I4" s="12">
        <f>PlantioCaçador2013!G89</f>
        <v>279626.81</v>
      </c>
      <c r="J4" s="4">
        <f>PlantioCaçador2013!H89</f>
        <v>216010.66999999998</v>
      </c>
      <c r="K4" s="4">
        <f>PlantioCaçador2013!I89</f>
        <v>217822.27</v>
      </c>
      <c r="L4" s="4">
        <f>PlantioCaçador2013!J89</f>
        <v>109707.79</v>
      </c>
      <c r="M4" s="4">
        <f>PlantioCaçador2013!K89</f>
        <v>109707.79</v>
      </c>
      <c r="N4" s="4">
        <f>PlantioCaçador2013!L89</f>
        <v>11881.390000000001</v>
      </c>
      <c r="O4" s="4">
        <f>PlantioCaçador2013!M89</f>
        <v>11881.390000000001</v>
      </c>
      <c r="P4" s="4">
        <f>PlantioCaçador2013!N89</f>
        <v>11881.390000000001</v>
      </c>
      <c r="Q4" s="4">
        <f>PlantioCaçador2013!O89</f>
        <v>11881.390000000001</v>
      </c>
      <c r="R4" s="4">
        <f>PlantioCaçador2013!P89</f>
        <v>11881.390000000001</v>
      </c>
      <c r="S4" s="4">
        <f>PlantioCaçador2013!Q89</f>
        <v>11881.390000000001</v>
      </c>
      <c r="T4" s="4">
        <f>PlantioCaçador2013!R89</f>
        <v>11881.390000000001</v>
      </c>
      <c r="U4" s="4">
        <f>PlantioCaçador2013!S89</f>
        <v>3959.2599999999998</v>
      </c>
      <c r="V4" s="4">
        <f>PlantioCaçador2013!T89</f>
        <v>3959.2599999999998</v>
      </c>
      <c r="W4" s="4">
        <f>PlantioCaçador2013!U89</f>
        <v>3959.2599999999998</v>
      </c>
      <c r="X4" s="4">
        <f>PlantioCaçador2013!V89</f>
        <v>3959.2599999999998</v>
      </c>
      <c r="Y4" s="4">
        <f>PlantioCaçador2013!W89</f>
        <v>3959.2599999999998</v>
      </c>
      <c r="Z4" s="4">
        <f>PlantioCaçador2013!X89</f>
        <v>3959.2599999999998</v>
      </c>
      <c r="AA4" s="4">
        <f>PlantioCaçador2013!Y89</f>
        <v>3959.2599999999998</v>
      </c>
      <c r="AB4" s="4">
        <f>PlantioCaçador2013!Z89</f>
        <v>3959.2599999999998</v>
      </c>
      <c r="AC4" s="4">
        <f>PlantioCaçador2013!AA89</f>
        <v>3959.2599999999998</v>
      </c>
      <c r="AD4" s="4">
        <f>PlantioCaçador2013!AB89</f>
        <v>3959.2599999999998</v>
      </c>
      <c r="AE4" s="4">
        <f>PlantioCaçador2013!AC89</f>
        <v>0</v>
      </c>
      <c r="AF4" s="24">
        <f t="shared" si="1"/>
        <v>1055637.6600000001</v>
      </c>
    </row>
    <row r="5" spans="1:32" ht="12.75">
      <c r="A5" s="7" t="s">
        <v>71</v>
      </c>
      <c r="B5" s="20">
        <f>PlantioCaçador2013!F110</f>
        <v>24</v>
      </c>
      <c r="C5" s="10"/>
      <c r="D5" s="10"/>
      <c r="E5" s="10">
        <f>PlantioCaçador2013!G123</f>
        <v>74471.04</v>
      </c>
      <c r="F5" s="10">
        <f>PlantioCaçador2013!H123</f>
        <v>26471.04</v>
      </c>
      <c r="G5" s="10">
        <f>PlantioCaçador2013!I123</f>
        <v>13751.04</v>
      </c>
      <c r="H5" s="10">
        <f>PlantioCaçador2013!J123</f>
        <v>1031.04</v>
      </c>
      <c r="I5" s="10">
        <f>PlantioCaçador2013!K123</f>
        <v>39289.68</v>
      </c>
      <c r="J5" s="10">
        <f>PlantioCaçador2013!L123</f>
        <v>32274.000000000004</v>
      </c>
      <c r="K5" s="10">
        <f>PlantioCaçador2013!M123</f>
        <v>6354</v>
      </c>
      <c r="L5" s="10">
        <f>PlantioCaçador2013!N123</f>
        <v>3148.08</v>
      </c>
      <c r="M5" s="10">
        <f>PlantioCaçador2013!O123</f>
        <v>3148.08</v>
      </c>
      <c r="N5" s="10">
        <f>PlantioCaçador2013!P123</f>
        <v>3148.08</v>
      </c>
      <c r="O5" s="10">
        <f>PlantioCaçador2013!Q123</f>
        <v>3148.08</v>
      </c>
      <c r="P5" s="10">
        <f>PlantioCaçador2013!R123</f>
        <v>3148.08</v>
      </c>
      <c r="Q5" s="10">
        <f>PlantioCaçador2013!S123</f>
        <v>3148.08</v>
      </c>
      <c r="R5" s="10">
        <f>PlantioCaçador2013!T123</f>
        <v>3148.08</v>
      </c>
      <c r="S5" s="10">
        <f>PlantioCaçador2013!U123</f>
        <v>3148.08</v>
      </c>
      <c r="T5" s="10">
        <f>PlantioCaçador2013!V123</f>
        <v>3148.08</v>
      </c>
      <c r="U5" s="10">
        <f>PlantioCaçador2013!W123</f>
        <v>1049.04</v>
      </c>
      <c r="V5" s="10">
        <f>PlantioCaçador2013!X123</f>
        <v>1049.04</v>
      </c>
      <c r="W5" s="10">
        <f>PlantioCaçador2013!Y123</f>
        <v>1049.04</v>
      </c>
      <c r="X5" s="10">
        <f>PlantioCaçador2013!Z123</f>
        <v>1049.04</v>
      </c>
      <c r="Y5" s="10">
        <f>PlantioCaçador2013!AA123</f>
        <v>1049.04</v>
      </c>
      <c r="Z5" s="10">
        <f>PlantioCaçador2013!AB123</f>
        <v>1049.04</v>
      </c>
      <c r="AA5" s="10">
        <f>PlantioCaçador2013!AC123</f>
        <v>0</v>
      </c>
      <c r="AB5" s="10"/>
      <c r="AC5" s="10"/>
      <c r="AD5" s="10"/>
      <c r="AE5" s="10"/>
      <c r="AF5" s="24">
        <f t="shared" si="1"/>
        <v>228268.79999999993</v>
      </c>
    </row>
    <row r="6" spans="1:32" ht="12.75">
      <c r="A6" s="7" t="s">
        <v>72</v>
      </c>
      <c r="B6" s="20">
        <f>PlantioCaçador2013!F178</f>
        <v>188.89999999999998</v>
      </c>
      <c r="C6" s="10"/>
      <c r="D6" s="10"/>
      <c r="E6" s="10">
        <f>PlantioCaçador2013!G205</f>
        <v>314019.56</v>
      </c>
      <c r="F6" s="10">
        <f>PlantioCaçador2013!H205</f>
        <v>195399.48</v>
      </c>
      <c r="G6" s="10">
        <f>PlantioCaçador2013!I205</f>
        <v>87763.48</v>
      </c>
      <c r="H6" s="10">
        <f>PlantioCaçador2013!J205</f>
        <v>5507.4800000000005</v>
      </c>
      <c r="I6" s="10">
        <f>PlantioCaçador2013!K205</f>
        <v>429428.54000000004</v>
      </c>
      <c r="J6" s="10">
        <f>PlantioCaçador2013!L205</f>
        <v>284980.30000000005</v>
      </c>
      <c r="K6" s="10">
        <f>PlantioCaçador2013!M205</f>
        <v>209069.3</v>
      </c>
      <c r="L6" s="10">
        <f>PlantioCaçador2013!N205</f>
        <v>90334.03</v>
      </c>
      <c r="M6" s="10">
        <f>PlantioCaçador2013!O205</f>
        <v>90334.03</v>
      </c>
      <c r="N6" s="10">
        <f>PlantioCaçador2013!P205</f>
        <v>24778.029999999995</v>
      </c>
      <c r="O6" s="10">
        <f>PlantioCaçador2013!Q205</f>
        <v>24778.029999999995</v>
      </c>
      <c r="P6" s="10">
        <f>PlantioCaçador2013!R205</f>
        <v>24778.029999999995</v>
      </c>
      <c r="Q6" s="10">
        <f>PlantioCaçador2013!S205</f>
        <v>19469.209999999995</v>
      </c>
      <c r="R6" s="10">
        <f>PlantioCaçador2013!T205</f>
        <v>19469.209999999995</v>
      </c>
      <c r="S6" s="10">
        <f>PlantioCaçador2013!U205</f>
        <v>19469.209999999995</v>
      </c>
      <c r="T6" s="10">
        <f>PlantioCaçador2013!V205</f>
        <v>19469.209999999995</v>
      </c>
      <c r="U6" s="10">
        <f>PlantioCaçador2013!W205</f>
        <v>8256.839999999998</v>
      </c>
      <c r="V6" s="10">
        <f>PlantioCaçador2013!X205</f>
        <v>8256.839999999998</v>
      </c>
      <c r="W6" s="10">
        <f>PlantioCaçador2013!Y205</f>
        <v>8256.839999999998</v>
      </c>
      <c r="X6" s="10">
        <f>PlantioCaçador2013!Z205</f>
        <v>8256.839999999998</v>
      </c>
      <c r="Y6" s="10">
        <f>PlantioCaçador2013!AA205</f>
        <v>8256.839999999998</v>
      </c>
      <c r="Z6" s="10">
        <f>PlantioCaçador2013!AB205</f>
        <v>8256.839999999998</v>
      </c>
      <c r="AA6" s="10">
        <f>PlantioCaçador2013!AC205</f>
        <v>3833.379999999999</v>
      </c>
      <c r="AB6" s="10">
        <f>PlantioCaçador2013!AD205</f>
        <v>2653.21</v>
      </c>
      <c r="AC6" s="10">
        <f>PlantioCaçador2013!AE205</f>
        <v>2653.21</v>
      </c>
      <c r="AD6" s="10">
        <f>PlantioCaçador2013!AF205</f>
        <v>2653.21</v>
      </c>
      <c r="AE6" s="10"/>
      <c r="AF6" s="24">
        <f t="shared" si="1"/>
        <v>1920381.1800000004</v>
      </c>
    </row>
    <row r="7" spans="1:32" ht="12.75">
      <c r="A7" s="7" t="s">
        <v>73</v>
      </c>
      <c r="B7" s="20">
        <f>PlantioCaçador2013!F242</f>
        <v>148.66</v>
      </c>
      <c r="C7" s="10"/>
      <c r="D7" s="10"/>
      <c r="E7" s="10">
        <f>PlantioCaçador2013!G262</f>
        <v>317712.07</v>
      </c>
      <c r="F7" s="10">
        <f>PlantioCaçador2013!H262</f>
        <v>112932.06999999999</v>
      </c>
      <c r="G7" s="10">
        <f>PlantioCaçador2013!I262</f>
        <v>202239.33000000002</v>
      </c>
      <c r="H7" s="10">
        <f>PlantioCaçador2013!J262</f>
        <v>30909.53</v>
      </c>
      <c r="I7" s="10">
        <f>PlantioCaçador2013!K262</f>
        <v>267889.91</v>
      </c>
      <c r="J7" s="10">
        <f>PlantioCaçador2013!L262</f>
        <v>199910.52999999997</v>
      </c>
      <c r="K7" s="10">
        <f>PlantioCaçador2013!M262</f>
        <v>89329.33</v>
      </c>
      <c r="L7" s="10">
        <f>PlantioCaçador2013!N262</f>
        <v>69471.32</v>
      </c>
      <c r="M7" s="10">
        <f>PlantioCaçador2013!O262</f>
        <v>19499.720000000005</v>
      </c>
      <c r="N7" s="10">
        <f>PlantioCaçador2013!P262</f>
        <v>19499.720000000005</v>
      </c>
      <c r="O7" s="10">
        <f>PlantioCaçador2013!Q262</f>
        <v>19499.720000000005</v>
      </c>
      <c r="P7" s="10">
        <f>PlantioCaçador2013!R262</f>
        <v>19499.720000000005</v>
      </c>
      <c r="Q7" s="10">
        <f>PlantioCaçador2013!S262</f>
        <v>19499.720000000005</v>
      </c>
      <c r="R7" s="10">
        <f>PlantioCaçador2013!T262</f>
        <v>19499.720000000005</v>
      </c>
      <c r="S7" s="10">
        <f>PlantioCaçador2013!U262</f>
        <v>19499.720000000005</v>
      </c>
      <c r="T7" s="10">
        <f>PlantioCaçador2013!V262</f>
        <v>19499.720000000005</v>
      </c>
      <c r="U7" s="10">
        <f>PlantioCaçador2013!W262</f>
        <v>6497.920000000001</v>
      </c>
      <c r="V7" s="10">
        <f>PlantioCaçador2013!X262</f>
        <v>6497.920000000001</v>
      </c>
      <c r="W7" s="10">
        <f>PlantioCaçador2013!Y262</f>
        <v>6497.920000000001</v>
      </c>
      <c r="X7" s="10">
        <f>PlantioCaçador2013!Z262</f>
        <v>6497.920000000001</v>
      </c>
      <c r="Y7" s="10">
        <f>PlantioCaçador2013!AA262</f>
        <v>6497.920000000001</v>
      </c>
      <c r="Z7" s="10">
        <f>PlantioCaçador2013!AB262</f>
        <v>6497.920000000001</v>
      </c>
      <c r="AA7" s="10">
        <f>PlantioCaçador2013!AC262</f>
        <v>2022.46</v>
      </c>
      <c r="AB7" s="10">
        <f>PlantioCaçador2013!AD262</f>
        <v>2022.46</v>
      </c>
      <c r="AC7" s="10">
        <f>PlantioCaçador2013!AE262</f>
        <v>0</v>
      </c>
      <c r="AD7" s="10">
        <f>PlantioCaçador2013!AF262</f>
        <v>0</v>
      </c>
      <c r="AE7" s="10"/>
      <c r="AF7" s="24">
        <f t="shared" si="1"/>
        <v>1489424.2899999993</v>
      </c>
    </row>
    <row r="8" spans="1:32" ht="12.75">
      <c r="A8" s="7" t="s">
        <v>74</v>
      </c>
      <c r="B8" s="20">
        <f>PlantioCaçador2013!F317</f>
        <v>234.89999999999998</v>
      </c>
      <c r="C8" s="10"/>
      <c r="D8" s="10"/>
      <c r="E8" s="10">
        <f>PlantioCaçador2013!G344</f>
        <v>76643.12</v>
      </c>
      <c r="F8" s="10">
        <f>PlantioCaçador2013!H344</f>
        <v>646904.24</v>
      </c>
      <c r="G8" s="10">
        <f>PlantioCaçador2013!I344</f>
        <v>234413.24</v>
      </c>
      <c r="H8" s="10">
        <f>PlantioCaçador2013!J344</f>
        <v>115481.24</v>
      </c>
      <c r="I8" s="10">
        <f>PlantioCaçador2013!K344</f>
        <v>399772.77</v>
      </c>
      <c r="J8" s="10">
        <f>PlantioCaçador2013!L344</f>
        <v>326801.81</v>
      </c>
      <c r="K8" s="10">
        <f>PlantioCaçador2013!M344</f>
        <v>300335.81</v>
      </c>
      <c r="L8" s="10">
        <f>PlantioCaçador2013!N344</f>
        <v>42151.859999999986</v>
      </c>
      <c r="M8" s="10">
        <f>PlantioCaçador2013!O344</f>
        <v>42151.859999999986</v>
      </c>
      <c r="N8" s="10">
        <f>PlantioCaçador2013!P344</f>
        <v>30811.85999999999</v>
      </c>
      <c r="O8" s="10">
        <f>PlantioCaçador2013!Q344</f>
        <v>30811.85999999999</v>
      </c>
      <c r="P8" s="10">
        <f>PlantioCaçador2013!R344</f>
        <v>30811.85999999999</v>
      </c>
      <c r="Q8" s="10">
        <f>PlantioCaçador2013!S344</f>
        <v>30811.85999999999</v>
      </c>
      <c r="R8" s="10">
        <f>PlantioCaçador2013!T344</f>
        <v>30811.85999999999</v>
      </c>
      <c r="S8" s="10">
        <f>PlantioCaçador2013!U344</f>
        <v>30811.85999999999</v>
      </c>
      <c r="T8" s="10">
        <f>PlantioCaçador2013!V344</f>
        <v>30811.85999999999</v>
      </c>
      <c r="U8" s="10">
        <f>PlantioCaçador2013!W344</f>
        <v>10267.510000000002</v>
      </c>
      <c r="V8" s="10">
        <f>PlantioCaçador2013!X344</f>
        <v>10267.510000000002</v>
      </c>
      <c r="W8" s="10">
        <f>PlantioCaçador2013!Y344</f>
        <v>10267.510000000002</v>
      </c>
      <c r="X8" s="10">
        <f>PlantioCaçador2013!Z344</f>
        <v>10267.510000000002</v>
      </c>
      <c r="Y8" s="10">
        <f>PlantioCaçador2013!AA344</f>
        <v>10267.510000000002</v>
      </c>
      <c r="Z8" s="10">
        <f>PlantioCaçador2013!AB344</f>
        <v>10267.510000000002</v>
      </c>
      <c r="AA8" s="10">
        <f>PlantioCaçador2013!AC344</f>
        <v>9187.859999999997</v>
      </c>
      <c r="AB8" s="10">
        <f>PlantioCaçador2013!AD344</f>
        <v>458.96000000000004</v>
      </c>
      <c r="AC8" s="10">
        <f>PlantioCaçador2013!AE344</f>
        <v>458.96000000000004</v>
      </c>
      <c r="AD8" s="10">
        <f>PlantioCaçador2013!AF344</f>
        <v>458.96000000000004</v>
      </c>
      <c r="AE8" s="10"/>
      <c r="AF8" s="24">
        <f t="shared" si="1"/>
        <v>2472508.769999997</v>
      </c>
    </row>
    <row r="9" spans="1:32" ht="12.75">
      <c r="A9" s="7" t="s">
        <v>75</v>
      </c>
      <c r="B9" s="20">
        <f>PlantioCaçador2013!F381</f>
        <v>122.5</v>
      </c>
      <c r="C9" s="10"/>
      <c r="D9" s="10"/>
      <c r="E9" s="10"/>
      <c r="F9" s="10"/>
      <c r="G9" s="10">
        <f>PlantioCaçador2013!G401</f>
        <v>271018.82</v>
      </c>
      <c r="H9" s="10">
        <f>PlantioCaçador2013!H401</f>
        <v>126449.6</v>
      </c>
      <c r="I9" s="10">
        <f>PlantioCaçador2013!I401</f>
        <v>263016.08</v>
      </c>
      <c r="J9" s="10">
        <f>PlantioCaçador2013!J401</f>
        <v>228698.87999999998</v>
      </c>
      <c r="K9" s="10">
        <f>PlantioCaçador2013!K401</f>
        <v>164731.87999999998</v>
      </c>
      <c r="L9" s="10">
        <f>PlantioCaçador2013!L401</f>
        <v>148368.33</v>
      </c>
      <c r="M9" s="10">
        <f>PlantioCaçador2013!M401</f>
        <v>67800.33</v>
      </c>
      <c r="N9" s="10">
        <f>PlantioCaçador2013!N401</f>
        <v>16068.330000000002</v>
      </c>
      <c r="O9" s="10">
        <f>PlantioCaçador2013!O401</f>
        <v>16068.330000000002</v>
      </c>
      <c r="P9" s="10">
        <f>PlantioCaçador2013!P401</f>
        <v>16068.330000000002</v>
      </c>
      <c r="Q9" s="10">
        <f>PlantioCaçador2013!Q401</f>
        <v>16068.330000000002</v>
      </c>
      <c r="R9" s="10">
        <f>PlantioCaçador2013!R401</f>
        <v>16068.330000000002</v>
      </c>
      <c r="S9" s="10">
        <f>PlantioCaçador2013!S401</f>
        <v>16068.330000000002</v>
      </c>
      <c r="T9" s="10">
        <f>PlantioCaçador2013!T401</f>
        <v>16068.330000000002</v>
      </c>
      <c r="U9" s="10">
        <f>PlantioCaçador2013!U401</f>
        <v>5354.48</v>
      </c>
      <c r="V9" s="10">
        <f>PlantioCaçador2013!V401</f>
        <v>5354.48</v>
      </c>
      <c r="W9" s="10">
        <f>PlantioCaçador2013!W401</f>
        <v>5354.48</v>
      </c>
      <c r="X9" s="10">
        <f>PlantioCaçador2013!X401</f>
        <v>5354.48</v>
      </c>
      <c r="Y9" s="10">
        <f>PlantioCaçador2013!Y401</f>
        <v>5354.48</v>
      </c>
      <c r="Z9" s="10">
        <f>PlantioCaçador2013!Z401</f>
        <v>5354.48</v>
      </c>
      <c r="AA9" s="10">
        <f>PlantioCaçador2013!AA401</f>
        <v>5354.48</v>
      </c>
      <c r="AB9" s="10">
        <f>PlantioCaçador2013!AB401</f>
        <v>5354.48</v>
      </c>
      <c r="AC9" s="10">
        <f>PlantioCaçador2013!AC401</f>
        <v>2093.7099999999996</v>
      </c>
      <c r="AD9" s="10">
        <f>PlantioCaçador2013!AD401</f>
        <v>0</v>
      </c>
      <c r="AE9" s="10"/>
      <c r="AF9" s="24">
        <f t="shared" si="1"/>
        <v>1427491.7800000005</v>
      </c>
    </row>
    <row r="10" spans="1:32" ht="12.75">
      <c r="A10" s="7" t="s">
        <v>76</v>
      </c>
      <c r="B10" s="20">
        <f>PlantioCaçador2013!F422</f>
        <v>119.16</v>
      </c>
      <c r="C10" s="10"/>
      <c r="D10" s="10"/>
      <c r="E10" s="10">
        <f>PlantioCaçador2013!G435</f>
        <v>369748.70999999996</v>
      </c>
      <c r="F10" s="10">
        <f>PlantioCaçador2013!H435</f>
        <v>131428.71</v>
      </c>
      <c r="G10" s="10">
        <f>PlantioCaçador2013!I435</f>
        <v>68273.91</v>
      </c>
      <c r="H10" s="10">
        <f>PlantioCaçador2013!J435</f>
        <v>5119.11</v>
      </c>
      <c r="I10" s="10">
        <f>PlantioCaçador2013!K435</f>
        <v>195073.25</v>
      </c>
      <c r="J10" s="10">
        <f>PlantioCaçador2013!L435</f>
        <v>160240.4</v>
      </c>
      <c r="K10" s="10">
        <f>PlantioCaçador2013!M435</f>
        <v>31547.599999999995</v>
      </c>
      <c r="L10" s="10">
        <f>PlantioCaçador2013!N435</f>
        <v>15630.210000000001</v>
      </c>
      <c r="M10" s="10">
        <f>PlantioCaçador2013!O435</f>
        <v>15630.210000000001</v>
      </c>
      <c r="N10" s="10">
        <f>PlantioCaçador2013!P435</f>
        <v>15630.210000000001</v>
      </c>
      <c r="O10" s="10">
        <f>PlantioCaçador2013!Q435</f>
        <v>15630.210000000001</v>
      </c>
      <c r="P10" s="10">
        <f>PlantioCaçador2013!R435</f>
        <v>15630.210000000001</v>
      </c>
      <c r="Q10" s="10">
        <f>PlantioCaçador2013!S435</f>
        <v>15630.210000000001</v>
      </c>
      <c r="R10" s="10">
        <f>PlantioCaçador2013!T435</f>
        <v>15630.210000000001</v>
      </c>
      <c r="S10" s="10">
        <f>PlantioCaçador2013!U435</f>
        <v>15630.210000000001</v>
      </c>
      <c r="T10" s="10">
        <f>PlantioCaçador2013!V435</f>
        <v>15630.210000000001</v>
      </c>
      <c r="U10" s="10">
        <f>PlantioCaçador2013!W435</f>
        <v>5208.48</v>
      </c>
      <c r="V10" s="10">
        <f>PlantioCaçador2013!X435</f>
        <v>5208.48</v>
      </c>
      <c r="W10" s="10">
        <f>PlantioCaçador2013!Y435</f>
        <v>5208.48</v>
      </c>
      <c r="X10" s="10">
        <f>PlantioCaçador2013!Z435</f>
        <v>5208.48</v>
      </c>
      <c r="Y10" s="10">
        <f>PlantioCaçador2013!AA435</f>
        <v>5208.48</v>
      </c>
      <c r="Z10" s="10">
        <f>PlantioCaçador2013!AB435</f>
        <v>5208.48</v>
      </c>
      <c r="AA10" s="10">
        <f>PlantioCaçador2013!AC435</f>
        <v>0</v>
      </c>
      <c r="AB10" s="10"/>
      <c r="AC10" s="10"/>
      <c r="AD10" s="10"/>
      <c r="AE10" s="10"/>
      <c r="AF10" s="24">
        <f t="shared" si="1"/>
        <v>1133354.4599999995</v>
      </c>
    </row>
    <row r="11" spans="1:32" ht="13.5" thickBot="1">
      <c r="A11" s="15" t="s">
        <v>77</v>
      </c>
      <c r="B11" s="77">
        <f>PlantioCaçador2013!F473</f>
        <v>284</v>
      </c>
      <c r="C11" s="72"/>
      <c r="D11" s="72"/>
      <c r="E11" s="72">
        <f>PlantioCaçador2013!G493</f>
        <v>662481.96</v>
      </c>
      <c r="F11" s="72">
        <f>PlantioCaçador2013!H493</f>
        <v>454240.64</v>
      </c>
      <c r="G11" s="72">
        <f>PlantioCaçador2013!I493</f>
        <v>200085.64</v>
      </c>
      <c r="H11" s="72">
        <f>PlantioCaçador2013!J493</f>
        <v>125355.64</v>
      </c>
      <c r="I11" s="72">
        <f>PlantioCaçador2013!K493</f>
        <v>464927.8900000001</v>
      </c>
      <c r="J11" s="72">
        <f>PlantioCaçador2013!L493</f>
        <v>381909.01</v>
      </c>
      <c r="K11" s="72">
        <f>PlantioCaçador2013!M493</f>
        <v>151329.01</v>
      </c>
      <c r="L11" s="72">
        <f>PlantioCaçador2013!N493</f>
        <v>37252.28999999999</v>
      </c>
      <c r="M11" s="72">
        <f>PlantioCaçador2013!O493</f>
        <v>37252.28999999999</v>
      </c>
      <c r="N11" s="72">
        <f>PlantioCaçador2013!P493</f>
        <v>37252.28999999999</v>
      </c>
      <c r="O11" s="72">
        <f>PlantioCaçador2013!Q493</f>
        <v>37252.28999999999</v>
      </c>
      <c r="P11" s="72">
        <f>PlantioCaçador2013!R493</f>
        <v>37252.28999999999</v>
      </c>
      <c r="Q11" s="72">
        <f>PlantioCaçador2013!S493</f>
        <v>37252.28999999999</v>
      </c>
      <c r="R11" s="72">
        <f>PlantioCaçador2013!T493</f>
        <v>37252.28999999999</v>
      </c>
      <c r="S11" s="72">
        <f>PlantioCaçador2013!U493</f>
        <v>37252.28999999999</v>
      </c>
      <c r="T11" s="72">
        <f>PlantioCaçador2013!V493</f>
        <v>37252.28999999999</v>
      </c>
      <c r="U11" s="72">
        <f>PlantioCaçador2013!W493</f>
        <v>12413.650000000001</v>
      </c>
      <c r="V11" s="72">
        <f>PlantioCaçador2013!X493</f>
        <v>12413.650000000001</v>
      </c>
      <c r="W11" s="72">
        <f>PlantioCaçador2013!Y493</f>
        <v>12413.650000000001</v>
      </c>
      <c r="X11" s="72">
        <f>PlantioCaçador2013!Z493</f>
        <v>12413.650000000001</v>
      </c>
      <c r="Y11" s="72">
        <f>PlantioCaçador2013!AA493</f>
        <v>12413.650000000001</v>
      </c>
      <c r="Z11" s="72">
        <f>PlantioCaçador2013!AB493</f>
        <v>12413.650000000001</v>
      </c>
      <c r="AA11" s="72">
        <f>PlantioCaçador2013!AC493</f>
        <v>3081.56</v>
      </c>
      <c r="AB11" s="72">
        <f>PlantioCaçador2013!AD493</f>
        <v>0</v>
      </c>
      <c r="AC11" s="72"/>
      <c r="AD11" s="72"/>
      <c r="AE11" s="72"/>
      <c r="AF11" s="73">
        <f t="shared" si="1"/>
        <v>2853163.86</v>
      </c>
    </row>
    <row r="12" spans="1:32" ht="14.25" thickBot="1" thickTop="1">
      <c r="A12" s="63"/>
      <c r="B12" s="36"/>
      <c r="C12" s="36"/>
      <c r="D12" s="36"/>
      <c r="E12" s="36"/>
      <c r="F12" s="36"/>
      <c r="G12" s="36"/>
      <c r="H12" s="36"/>
      <c r="I12" s="6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84"/>
    </row>
    <row r="13" spans="1:33" ht="14.25" thickBot="1" thickTop="1">
      <c r="A13" s="64" t="s">
        <v>48</v>
      </c>
      <c r="B13" s="90">
        <f>SUM(B3:B11)</f>
        <v>1272.6</v>
      </c>
      <c r="C13" s="74">
        <f>SUM(C3:C11)</f>
        <v>173765.76</v>
      </c>
      <c r="D13" s="74">
        <f aca="true" t="shared" si="2" ref="D13:AE13">SUM(D3:D11)</f>
        <v>73867.3</v>
      </c>
      <c r="E13" s="74">
        <f t="shared" si="2"/>
        <v>1851463.7599999998</v>
      </c>
      <c r="F13" s="74">
        <f t="shared" si="2"/>
        <v>1601696.48</v>
      </c>
      <c r="G13" s="74">
        <f t="shared" si="2"/>
        <v>1082185.76</v>
      </c>
      <c r="H13" s="74">
        <f t="shared" si="2"/>
        <v>412426.94</v>
      </c>
      <c r="I13" s="66">
        <f t="shared" si="2"/>
        <v>2437085.42</v>
      </c>
      <c r="J13" s="74">
        <f t="shared" si="2"/>
        <v>1846684.1199999999</v>
      </c>
      <c r="K13" s="74">
        <f t="shared" si="2"/>
        <v>1186377.72</v>
      </c>
      <c r="L13" s="74">
        <f t="shared" si="2"/>
        <v>523920.99</v>
      </c>
      <c r="M13" s="74">
        <f t="shared" si="2"/>
        <v>393381.38999999996</v>
      </c>
      <c r="N13" s="74">
        <f t="shared" si="2"/>
        <v>166926.99</v>
      </c>
      <c r="O13" s="74">
        <f t="shared" si="2"/>
        <v>166926.99</v>
      </c>
      <c r="P13" s="74">
        <f t="shared" si="2"/>
        <v>166926.99</v>
      </c>
      <c r="Q13" s="74">
        <f t="shared" si="2"/>
        <v>161618.16999999998</v>
      </c>
      <c r="R13" s="74">
        <f t="shared" si="2"/>
        <v>161618.16999999998</v>
      </c>
      <c r="S13" s="74">
        <f t="shared" si="2"/>
        <v>161618.16999999998</v>
      </c>
      <c r="T13" s="74">
        <f t="shared" si="2"/>
        <v>161618.16999999998</v>
      </c>
      <c r="U13" s="74">
        <f t="shared" si="2"/>
        <v>55625.409999999996</v>
      </c>
      <c r="V13" s="74">
        <f t="shared" si="2"/>
        <v>55625.409999999996</v>
      </c>
      <c r="W13" s="74">
        <f t="shared" si="2"/>
        <v>55625.409999999996</v>
      </c>
      <c r="X13" s="74">
        <f t="shared" si="2"/>
        <v>55625.409999999996</v>
      </c>
      <c r="Y13" s="74">
        <f t="shared" si="2"/>
        <v>53177.65</v>
      </c>
      <c r="Z13" s="74">
        <f t="shared" si="2"/>
        <v>53007.18</v>
      </c>
      <c r="AA13" s="74">
        <f t="shared" si="2"/>
        <v>27438.999999999996</v>
      </c>
      <c r="AB13" s="74">
        <f t="shared" si="2"/>
        <v>14448.369999999999</v>
      </c>
      <c r="AC13" s="74">
        <f t="shared" si="2"/>
        <v>9165.14</v>
      </c>
      <c r="AD13" s="74">
        <f t="shared" si="2"/>
        <v>7071.429999999999</v>
      </c>
      <c r="AE13" s="74">
        <f t="shared" si="2"/>
        <v>0</v>
      </c>
      <c r="AF13" s="78">
        <f>SUM(C13:AE13)</f>
        <v>13116919.700000001</v>
      </c>
      <c r="AG13" s="1">
        <f>AF13-PlantioCaçador2013!AY495</f>
        <v>0</v>
      </c>
    </row>
    <row r="14" spans="1:33" ht="14.25" thickBot="1" thickTop="1">
      <c r="A14" s="274" t="s">
        <v>217</v>
      </c>
      <c r="B14" s="330"/>
      <c r="C14" s="330"/>
      <c r="D14" s="330"/>
      <c r="E14" s="330"/>
      <c r="F14" s="330"/>
      <c r="G14" s="331"/>
      <c r="H14" s="90"/>
      <c r="I14" s="66">
        <f>ResumoSóAdm!I13</f>
        <v>41117.73</v>
      </c>
      <c r="J14" s="74">
        <f>ResumoSóAdm!J13</f>
        <v>41117.73</v>
      </c>
      <c r="K14" s="74">
        <f>ResumoSóAdm!K13</f>
        <v>41117.73</v>
      </c>
      <c r="L14" s="74">
        <f>ResumoSóAdm!L13</f>
        <v>41117.73</v>
      </c>
      <c r="M14" s="74">
        <f>ResumoSóAdm!M13</f>
        <v>41117.73</v>
      </c>
      <c r="N14" s="74">
        <f>ResumoSóAdm!N13</f>
        <v>41117.73</v>
      </c>
      <c r="O14" s="74">
        <f>ResumoSóAdm!O13</f>
        <v>41117.73</v>
      </c>
      <c r="P14" s="74">
        <f>ResumoSóAdm!P13</f>
        <v>41117.73</v>
      </c>
      <c r="Q14" s="74">
        <f>ResumoSóAdm!Q13</f>
        <v>41117.73</v>
      </c>
      <c r="R14" s="74">
        <f>ResumoSóAdm!R13</f>
        <v>41117.73</v>
      </c>
      <c r="S14" s="74">
        <f>ResumoSóAdm!S13</f>
        <v>41117.73</v>
      </c>
      <c r="T14" s="74">
        <f>ResumoSóAdm!T13</f>
        <v>41117.73</v>
      </c>
      <c r="U14" s="74">
        <f>ResumoSóAdm!U13</f>
        <v>41117.73</v>
      </c>
      <c r="V14" s="74">
        <f>ResumoSóAdm!V13</f>
        <v>41117.73</v>
      </c>
      <c r="W14" s="74">
        <f>ResumoSóAdm!W13</f>
        <v>41117.73</v>
      </c>
      <c r="X14" s="74">
        <f>ResumoSóAdm!X13</f>
        <v>41117.73</v>
      </c>
      <c r="Y14" s="74">
        <f>ResumoSóAdm!Y13</f>
        <v>39308.37</v>
      </c>
      <c r="Z14" s="74">
        <f>ResumoSóAdm!Z13</f>
        <v>39182.36</v>
      </c>
      <c r="AA14" s="74">
        <f>ResumoSóAdm!AA13</f>
        <v>20282.62</v>
      </c>
      <c r="AB14" s="74">
        <f>ResumoSóAdm!AB13</f>
        <v>10680.08</v>
      </c>
      <c r="AC14" s="74">
        <f>ResumoSóAdm!AC13</f>
        <v>6774.77</v>
      </c>
      <c r="AD14" s="74">
        <f>ResumoSóAdm!AD13</f>
        <v>5227.12</v>
      </c>
      <c r="AE14" s="74">
        <f>ResumoSóAdm!AE13</f>
        <v>0</v>
      </c>
      <c r="AF14" s="78">
        <f>ResumoSóAdm!AF13</f>
        <v>779338.9999999999</v>
      </c>
      <c r="AG14" s="1">
        <f>AF14-PlantioCaçador2013!AX495</f>
        <v>0</v>
      </c>
    </row>
    <row r="15" spans="3:33" ht="14.25" thickBot="1" thickTop="1">
      <c r="C15" s="1"/>
      <c r="D15" s="1"/>
      <c r="E15" s="1"/>
      <c r="F15" s="1"/>
      <c r="G15" s="328" t="s">
        <v>81</v>
      </c>
      <c r="H15" s="329">
        <f>SUM(C13:H13)+AF14</f>
        <v>5974745</v>
      </c>
      <c r="I15" s="28">
        <f>SUM(I13:AE13)</f>
        <v>7921513.7</v>
      </c>
      <c r="J15" s="28">
        <f>H15+I15</f>
        <v>13896258.7</v>
      </c>
      <c r="K15" s="29">
        <f>J15-AF15</f>
        <v>0</v>
      </c>
      <c r="L15" s="1"/>
      <c r="M15" s="89"/>
      <c r="N15" s="89"/>
      <c r="O15" s="89"/>
      <c r="P15" s="8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2">
        <f>AF13+AF14</f>
        <v>13896258.700000001</v>
      </c>
      <c r="AG15" s="1">
        <f>AF15-PlantioCaçador2013!AW495</f>
        <v>0</v>
      </c>
    </row>
    <row r="16" spans="3:32" ht="14.25" thickBot="1" thickTop="1">
      <c r="C16" s="1"/>
      <c r="D16" s="1"/>
      <c r="E16" s="1"/>
      <c r="F16" s="1"/>
      <c r="G16" s="96" t="s">
        <v>7</v>
      </c>
      <c r="H16" s="79">
        <f>ROUND(H15/J15%,2)</f>
        <v>43</v>
      </c>
      <c r="I16" s="72">
        <f>ROUND(I15/J15%,2)</f>
        <v>57</v>
      </c>
      <c r="J16" s="72">
        <f>H16+I16</f>
        <v>100</v>
      </c>
      <c r="K16" s="73"/>
      <c r="L16" s="1"/>
      <c r="M16" s="36"/>
      <c r="N16" s="36"/>
      <c r="O16" s="36"/>
      <c r="P16" s="3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ht="14.25" thickBot="1" thickTop="1">
      <c r="C17" s="1"/>
      <c r="D17" s="1"/>
      <c r="E17" s="1"/>
      <c r="F17" s="1"/>
      <c r="G17" s="96"/>
      <c r="H17" s="91" t="s">
        <v>79</v>
      </c>
      <c r="I17" s="78" t="s">
        <v>80</v>
      </c>
      <c r="J17" s="215" t="s">
        <v>135</v>
      </c>
      <c r="K17" s="1"/>
      <c r="L17" s="1"/>
      <c r="M17" s="36"/>
      <c r="N17" s="36"/>
      <c r="O17" s="332"/>
      <c r="P17" s="3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1" ht="13.5" thickTop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5" thickBot="1">
      <c r="A19" t="s">
        <v>78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2" ht="14.25" thickBot="1" thickTop="1">
      <c r="A20" s="64"/>
      <c r="B20" s="99"/>
      <c r="C20" s="71">
        <v>2007</v>
      </c>
      <c r="D20" s="71">
        <f>C20+1</f>
        <v>2008</v>
      </c>
      <c r="E20" s="71">
        <f aca="true" t="shared" si="3" ref="E20:AE20">D20+1</f>
        <v>2009</v>
      </c>
      <c r="F20" s="71">
        <f t="shared" si="3"/>
        <v>2010</v>
      </c>
      <c r="G20" s="71">
        <f t="shared" si="3"/>
        <v>2011</v>
      </c>
      <c r="H20" s="71">
        <f t="shared" si="3"/>
        <v>2012</v>
      </c>
      <c r="I20" s="75">
        <f t="shared" si="3"/>
        <v>2013</v>
      </c>
      <c r="J20" s="71">
        <f t="shared" si="3"/>
        <v>2014</v>
      </c>
      <c r="K20" s="71">
        <f t="shared" si="3"/>
        <v>2015</v>
      </c>
      <c r="L20" s="71">
        <f t="shared" si="3"/>
        <v>2016</v>
      </c>
      <c r="M20" s="71">
        <f t="shared" si="3"/>
        <v>2017</v>
      </c>
      <c r="N20" s="71">
        <f t="shared" si="3"/>
        <v>2018</v>
      </c>
      <c r="O20" s="71">
        <f t="shared" si="3"/>
        <v>2019</v>
      </c>
      <c r="P20" s="71">
        <f t="shared" si="3"/>
        <v>2020</v>
      </c>
      <c r="Q20" s="71">
        <f t="shared" si="3"/>
        <v>2021</v>
      </c>
      <c r="R20" s="71">
        <f t="shared" si="3"/>
        <v>2022</v>
      </c>
      <c r="S20" s="71">
        <f t="shared" si="3"/>
        <v>2023</v>
      </c>
      <c r="T20" s="71">
        <f t="shared" si="3"/>
        <v>2024</v>
      </c>
      <c r="U20" s="71">
        <f t="shared" si="3"/>
        <v>2025</v>
      </c>
      <c r="V20" s="71">
        <f t="shared" si="3"/>
        <v>2026</v>
      </c>
      <c r="W20" s="71">
        <f t="shared" si="3"/>
        <v>2027</v>
      </c>
      <c r="X20" s="71">
        <f t="shared" si="3"/>
        <v>2028</v>
      </c>
      <c r="Y20" s="71">
        <f t="shared" si="3"/>
        <v>2029</v>
      </c>
      <c r="Z20" s="71">
        <f t="shared" si="3"/>
        <v>2030</v>
      </c>
      <c r="AA20" s="71">
        <f t="shared" si="3"/>
        <v>2031</v>
      </c>
      <c r="AB20" s="71">
        <f t="shared" si="3"/>
        <v>2032</v>
      </c>
      <c r="AC20" s="71">
        <f t="shared" si="3"/>
        <v>2033</v>
      </c>
      <c r="AD20" s="71">
        <f t="shared" si="3"/>
        <v>2034</v>
      </c>
      <c r="AE20" s="71">
        <f t="shared" si="3"/>
        <v>2035</v>
      </c>
      <c r="AF20" s="86"/>
    </row>
    <row r="21" spans="1:32" ht="13.5" thickTop="1">
      <c r="A21" s="108" t="s">
        <v>5</v>
      </c>
      <c r="B21" s="97"/>
      <c r="C21" s="3">
        <v>3.04</v>
      </c>
      <c r="D21" s="3">
        <v>3.04</v>
      </c>
      <c r="E21" s="3">
        <v>3.04</v>
      </c>
      <c r="F21" s="3">
        <v>3.04</v>
      </c>
      <c r="G21" s="3">
        <v>3.04</v>
      </c>
      <c r="H21" s="3">
        <v>3.04</v>
      </c>
      <c r="I21" s="82">
        <v>3.04</v>
      </c>
      <c r="J21" s="48">
        <v>3.04</v>
      </c>
      <c r="K21" s="48">
        <v>3.04</v>
      </c>
      <c r="L21" s="48">
        <v>3.04</v>
      </c>
      <c r="M21" s="48">
        <v>3.04</v>
      </c>
      <c r="N21" s="48">
        <v>3.04</v>
      </c>
      <c r="O21" s="48">
        <v>3.04</v>
      </c>
      <c r="P21" s="48">
        <v>3.04</v>
      </c>
      <c r="Q21" s="48">
        <v>3.04</v>
      </c>
      <c r="R21" s="48">
        <v>3.04</v>
      </c>
      <c r="S21" s="48">
        <v>3.04</v>
      </c>
      <c r="T21" s="48">
        <v>3.04</v>
      </c>
      <c r="U21" s="48">
        <v>3.04</v>
      </c>
      <c r="V21" s="48">
        <v>3.04</v>
      </c>
      <c r="W21" s="48">
        <v>3.04</v>
      </c>
      <c r="X21" s="48">
        <v>3.04</v>
      </c>
      <c r="Y21" s="48">
        <v>3.04</v>
      </c>
      <c r="Z21" s="48">
        <v>3.04</v>
      </c>
      <c r="AA21" s="48">
        <v>3.04</v>
      </c>
      <c r="AB21" s="48">
        <v>3.04</v>
      </c>
      <c r="AC21" s="48">
        <v>3.04</v>
      </c>
      <c r="AD21" s="48">
        <v>3.04</v>
      </c>
      <c r="AE21" s="48">
        <v>3.04</v>
      </c>
      <c r="AF21" s="48"/>
    </row>
    <row r="22" spans="1:32" ht="13.5" thickBot="1">
      <c r="A22" s="57" t="s">
        <v>6</v>
      </c>
      <c r="B22" s="68"/>
      <c r="C22" s="16">
        <v>6</v>
      </c>
      <c r="D22" s="109">
        <v>5</v>
      </c>
      <c r="E22" s="109">
        <v>4</v>
      </c>
      <c r="F22" s="94">
        <v>3</v>
      </c>
      <c r="G22" s="94">
        <v>2</v>
      </c>
      <c r="H22" s="72">
        <v>1</v>
      </c>
      <c r="I22" s="110">
        <v>0</v>
      </c>
      <c r="J22" s="72">
        <v>1</v>
      </c>
      <c r="K22" s="94">
        <v>2</v>
      </c>
      <c r="L22" s="72">
        <v>3</v>
      </c>
      <c r="M22" s="94">
        <v>4</v>
      </c>
      <c r="N22" s="72">
        <v>5</v>
      </c>
      <c r="O22" s="94">
        <v>6</v>
      </c>
      <c r="P22" s="72">
        <v>7</v>
      </c>
      <c r="Q22" s="94">
        <v>8</v>
      </c>
      <c r="R22" s="72">
        <v>9</v>
      </c>
      <c r="S22" s="94">
        <v>10</v>
      </c>
      <c r="T22" s="72">
        <v>11</v>
      </c>
      <c r="U22" s="94">
        <v>12</v>
      </c>
      <c r="V22" s="72">
        <v>13</v>
      </c>
      <c r="W22" s="94">
        <v>14</v>
      </c>
      <c r="X22" s="72">
        <v>15</v>
      </c>
      <c r="Y22" s="94">
        <v>16</v>
      </c>
      <c r="Z22" s="72">
        <v>17</v>
      </c>
      <c r="AA22" s="94">
        <v>18</v>
      </c>
      <c r="AB22" s="72">
        <v>19</v>
      </c>
      <c r="AC22" s="94">
        <v>20</v>
      </c>
      <c r="AD22" s="72">
        <v>21</v>
      </c>
      <c r="AE22" s="94">
        <v>22</v>
      </c>
      <c r="AF22" s="73"/>
    </row>
    <row r="23" spans="1:32" ht="13.5" thickTop="1">
      <c r="A23" s="59"/>
      <c r="B23" s="69" t="s">
        <v>4</v>
      </c>
      <c r="C23" s="27"/>
      <c r="D23" s="106"/>
      <c r="E23" s="106"/>
      <c r="F23" s="107"/>
      <c r="G23" s="107"/>
      <c r="H23" s="36"/>
      <c r="I23" s="4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67"/>
    </row>
    <row r="24" spans="1:32" ht="12.75">
      <c r="A24" s="7" t="s">
        <v>69</v>
      </c>
      <c r="B24" s="20">
        <f aca="true" t="shared" si="4" ref="B24:B32">B3</f>
        <v>59.9</v>
      </c>
      <c r="C24" s="4">
        <f aca="true" t="shared" si="5" ref="C24:H24">ROUND(C3*(1+C21%)^C22,2)</f>
        <v>207969.34</v>
      </c>
      <c r="D24" s="4">
        <f t="shared" si="5"/>
        <v>85798.85</v>
      </c>
      <c r="E24" s="4">
        <f t="shared" si="5"/>
        <v>41017.88</v>
      </c>
      <c r="F24" s="4">
        <f t="shared" si="5"/>
        <v>37546.43</v>
      </c>
      <c r="G24" s="4">
        <f t="shared" si="5"/>
        <v>4926.72</v>
      </c>
      <c r="H24" s="4">
        <f t="shared" si="5"/>
        <v>2651.53</v>
      </c>
      <c r="I24" s="12">
        <f aca="true" t="shared" si="6" ref="I24:I32">I3</f>
        <v>98060.49</v>
      </c>
      <c r="J24" s="4">
        <f aca="true" t="shared" si="7" ref="J24:AE24">ROUND(J3/(1+J21%)^J22,2)</f>
        <v>15390.64</v>
      </c>
      <c r="K24" s="4">
        <f t="shared" si="7"/>
        <v>14936.57</v>
      </c>
      <c r="L24" s="4">
        <f t="shared" si="7"/>
        <v>7181.97</v>
      </c>
      <c r="M24" s="4">
        <f t="shared" si="7"/>
        <v>6970.08</v>
      </c>
      <c r="N24" s="4">
        <f t="shared" si="7"/>
        <v>6764.44</v>
      </c>
      <c r="O24" s="4">
        <f t="shared" si="7"/>
        <v>6564.87</v>
      </c>
      <c r="P24" s="4">
        <f t="shared" si="7"/>
        <v>6371.19</v>
      </c>
      <c r="Q24" s="4">
        <f t="shared" si="7"/>
        <v>6183.22</v>
      </c>
      <c r="R24" s="4">
        <f t="shared" si="7"/>
        <v>6000.79</v>
      </c>
      <c r="S24" s="4">
        <f t="shared" si="7"/>
        <v>5823.75</v>
      </c>
      <c r="T24" s="4">
        <f t="shared" si="7"/>
        <v>5651.93</v>
      </c>
      <c r="U24" s="4">
        <f t="shared" si="7"/>
        <v>1827.84</v>
      </c>
      <c r="V24" s="4">
        <f t="shared" si="7"/>
        <v>1773.91</v>
      </c>
      <c r="W24" s="4">
        <f t="shared" si="7"/>
        <v>1721.57</v>
      </c>
      <c r="X24" s="4">
        <f t="shared" si="7"/>
        <v>1670.78</v>
      </c>
      <c r="Y24" s="4">
        <f t="shared" si="7"/>
        <v>105.57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  <c r="AF24" s="24">
        <f>SUM(C24:AE24)</f>
        <v>572910.3599999999</v>
      </c>
    </row>
    <row r="25" spans="1:32" ht="12.75">
      <c r="A25" s="7" t="s">
        <v>70</v>
      </c>
      <c r="B25" s="20">
        <f t="shared" si="4"/>
        <v>90.58</v>
      </c>
      <c r="C25" s="4">
        <f aca="true" t="shared" si="8" ref="C25:H25">ROUND(C4*(1+C21%)^C22,2)</f>
        <v>0</v>
      </c>
      <c r="D25" s="4">
        <f t="shared" si="8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12">
        <f t="shared" si="6"/>
        <v>279626.81</v>
      </c>
      <c r="J25" s="4">
        <f aca="true" t="shared" si="9" ref="J25:AE25">ROUND(J4/(1+J21%)^J22,2)</f>
        <v>209637.68</v>
      </c>
      <c r="K25" s="4">
        <f t="shared" si="9"/>
        <v>205159</v>
      </c>
      <c r="L25" s="4">
        <f t="shared" si="9"/>
        <v>100281.29</v>
      </c>
      <c r="M25" s="4">
        <f t="shared" si="9"/>
        <v>97322.68</v>
      </c>
      <c r="N25" s="4">
        <f t="shared" si="9"/>
        <v>10229.11</v>
      </c>
      <c r="O25" s="4">
        <f t="shared" si="9"/>
        <v>9927.32</v>
      </c>
      <c r="P25" s="4">
        <f t="shared" si="9"/>
        <v>9634.44</v>
      </c>
      <c r="Q25" s="4">
        <f t="shared" si="9"/>
        <v>9350.19</v>
      </c>
      <c r="R25" s="4">
        <f t="shared" si="9"/>
        <v>9074.33</v>
      </c>
      <c r="S25" s="4">
        <f t="shared" si="9"/>
        <v>8806.61</v>
      </c>
      <c r="T25" s="4">
        <f t="shared" si="9"/>
        <v>8546.79</v>
      </c>
      <c r="U25" s="4">
        <f t="shared" si="9"/>
        <v>2764.04</v>
      </c>
      <c r="V25" s="4">
        <f t="shared" si="9"/>
        <v>2682.49</v>
      </c>
      <c r="W25" s="4">
        <f t="shared" si="9"/>
        <v>2603.35</v>
      </c>
      <c r="X25" s="4">
        <f t="shared" si="9"/>
        <v>2526.54</v>
      </c>
      <c r="Y25" s="4">
        <f t="shared" si="9"/>
        <v>2452</v>
      </c>
      <c r="Z25" s="4">
        <f t="shared" si="9"/>
        <v>2379.66</v>
      </c>
      <c r="AA25" s="4">
        <f t="shared" si="9"/>
        <v>2309.45</v>
      </c>
      <c r="AB25" s="4">
        <f t="shared" si="9"/>
        <v>2241.31</v>
      </c>
      <c r="AC25" s="4">
        <f t="shared" si="9"/>
        <v>2175.19</v>
      </c>
      <c r="AD25" s="4">
        <f t="shared" si="9"/>
        <v>2111.01</v>
      </c>
      <c r="AE25" s="4">
        <f t="shared" si="9"/>
        <v>0</v>
      </c>
      <c r="AF25" s="24">
        <f aca="true" t="shared" si="10" ref="AF25:AF32">SUM(C25:AE25)</f>
        <v>981841.2899999998</v>
      </c>
    </row>
    <row r="26" spans="1:32" ht="12.75">
      <c r="A26" s="7" t="s">
        <v>71</v>
      </c>
      <c r="B26" s="20">
        <f t="shared" si="4"/>
        <v>24</v>
      </c>
      <c r="C26" s="4">
        <f aca="true" t="shared" si="11" ref="C26:H26">ROUND(C5*(1+C21%)^C22,2)</f>
        <v>0</v>
      </c>
      <c r="D26" s="4">
        <f t="shared" si="11"/>
        <v>0</v>
      </c>
      <c r="E26" s="4">
        <f t="shared" si="11"/>
        <v>83948.09</v>
      </c>
      <c r="F26" s="4">
        <f t="shared" si="11"/>
        <v>28959.33</v>
      </c>
      <c r="G26" s="4">
        <f t="shared" si="11"/>
        <v>14599.81</v>
      </c>
      <c r="H26" s="4">
        <f t="shared" si="11"/>
        <v>1062.38</v>
      </c>
      <c r="I26" s="12">
        <f t="shared" si="6"/>
        <v>39289.68</v>
      </c>
      <c r="J26" s="4">
        <f aca="true" t="shared" si="12" ref="J26:AE26">ROUND(J5/(1+J21%)^J22,2)</f>
        <v>31321.82</v>
      </c>
      <c r="K26" s="4">
        <f t="shared" si="12"/>
        <v>5984.61</v>
      </c>
      <c r="L26" s="4">
        <f t="shared" si="12"/>
        <v>2877.59</v>
      </c>
      <c r="M26" s="4">
        <f t="shared" si="12"/>
        <v>2792.69</v>
      </c>
      <c r="N26" s="4">
        <f t="shared" si="12"/>
        <v>2710.29</v>
      </c>
      <c r="O26" s="4">
        <f t="shared" si="12"/>
        <v>2630.33</v>
      </c>
      <c r="P26" s="4">
        <f t="shared" si="12"/>
        <v>2552.73</v>
      </c>
      <c r="Q26" s="4">
        <f t="shared" si="12"/>
        <v>2477.42</v>
      </c>
      <c r="R26" s="4">
        <f t="shared" si="12"/>
        <v>2404.32</v>
      </c>
      <c r="S26" s="4">
        <f t="shared" si="12"/>
        <v>2333.39</v>
      </c>
      <c r="T26" s="4">
        <f t="shared" si="12"/>
        <v>2264.55</v>
      </c>
      <c r="U26" s="4">
        <f t="shared" si="12"/>
        <v>732.36</v>
      </c>
      <c r="V26" s="4">
        <f t="shared" si="12"/>
        <v>710.75</v>
      </c>
      <c r="W26" s="4">
        <f t="shared" si="12"/>
        <v>689.78</v>
      </c>
      <c r="X26" s="4">
        <f t="shared" si="12"/>
        <v>669.43</v>
      </c>
      <c r="Y26" s="4">
        <f t="shared" si="12"/>
        <v>649.68</v>
      </c>
      <c r="Z26" s="4">
        <f t="shared" si="12"/>
        <v>630.51</v>
      </c>
      <c r="AA26" s="4">
        <f t="shared" si="12"/>
        <v>0</v>
      </c>
      <c r="AB26" s="4">
        <f t="shared" si="12"/>
        <v>0</v>
      </c>
      <c r="AC26" s="4">
        <f t="shared" si="12"/>
        <v>0</v>
      </c>
      <c r="AD26" s="4">
        <f t="shared" si="12"/>
        <v>0</v>
      </c>
      <c r="AE26" s="4">
        <f t="shared" si="12"/>
        <v>0</v>
      </c>
      <c r="AF26" s="24">
        <f t="shared" si="10"/>
        <v>232291.54</v>
      </c>
    </row>
    <row r="27" spans="1:32" ht="12.75">
      <c r="A27" s="7" t="s">
        <v>72</v>
      </c>
      <c r="B27" s="20">
        <f t="shared" si="4"/>
        <v>188.89999999999998</v>
      </c>
      <c r="C27" s="4">
        <f aca="true" t="shared" si="13" ref="C27:H27">ROUND(C6*(1+C21%)^C22,2)</f>
        <v>0</v>
      </c>
      <c r="D27" s="4">
        <f t="shared" si="13"/>
        <v>0</v>
      </c>
      <c r="E27" s="4">
        <f t="shared" si="13"/>
        <v>353981.12</v>
      </c>
      <c r="F27" s="4">
        <f t="shared" si="13"/>
        <v>213767.14</v>
      </c>
      <c r="G27" s="4">
        <f t="shared" si="13"/>
        <v>93180.61</v>
      </c>
      <c r="H27" s="4">
        <f t="shared" si="13"/>
        <v>5674.91</v>
      </c>
      <c r="I27" s="12">
        <f t="shared" si="6"/>
        <v>429428.54000000004</v>
      </c>
      <c r="J27" s="4">
        <f aca="true" t="shared" si="14" ref="J27:AE27">ROUND(J6/(1+J21%)^J22,2)</f>
        <v>276572.5</v>
      </c>
      <c r="K27" s="4">
        <f t="shared" si="14"/>
        <v>196914.89</v>
      </c>
      <c r="L27" s="4">
        <f t="shared" si="14"/>
        <v>82572.2</v>
      </c>
      <c r="M27" s="4">
        <f t="shared" si="14"/>
        <v>80136.06</v>
      </c>
      <c r="N27" s="4">
        <f t="shared" si="14"/>
        <v>21332.29</v>
      </c>
      <c r="O27" s="4">
        <f t="shared" si="14"/>
        <v>20702.92</v>
      </c>
      <c r="P27" s="4">
        <f t="shared" si="14"/>
        <v>20092.12</v>
      </c>
      <c r="Q27" s="4">
        <f t="shared" si="14"/>
        <v>15321.51</v>
      </c>
      <c r="R27" s="4">
        <f t="shared" si="14"/>
        <v>14869.48</v>
      </c>
      <c r="S27" s="4">
        <f t="shared" si="14"/>
        <v>14430.78</v>
      </c>
      <c r="T27" s="4">
        <f t="shared" si="14"/>
        <v>14005.03</v>
      </c>
      <c r="U27" s="4">
        <f t="shared" si="14"/>
        <v>5764.26</v>
      </c>
      <c r="V27" s="4">
        <f t="shared" si="14"/>
        <v>5594.2</v>
      </c>
      <c r="W27" s="4">
        <f t="shared" si="14"/>
        <v>5429.15</v>
      </c>
      <c r="X27" s="4">
        <f t="shared" si="14"/>
        <v>5268.97</v>
      </c>
      <c r="Y27" s="4">
        <f t="shared" si="14"/>
        <v>5113.52</v>
      </c>
      <c r="Z27" s="4">
        <f t="shared" si="14"/>
        <v>4962.66</v>
      </c>
      <c r="AA27" s="4">
        <f t="shared" si="14"/>
        <v>2236.02</v>
      </c>
      <c r="AB27" s="4">
        <f t="shared" si="14"/>
        <v>1501.97</v>
      </c>
      <c r="AC27" s="4">
        <f t="shared" si="14"/>
        <v>1457.65</v>
      </c>
      <c r="AD27" s="4">
        <f t="shared" si="14"/>
        <v>1414.65</v>
      </c>
      <c r="AE27" s="4">
        <f t="shared" si="14"/>
        <v>0</v>
      </c>
      <c r="AF27" s="24">
        <f t="shared" si="10"/>
        <v>1891725.1499999997</v>
      </c>
    </row>
    <row r="28" spans="1:32" ht="12.75">
      <c r="A28" s="7" t="s">
        <v>73</v>
      </c>
      <c r="B28" s="20">
        <f t="shared" si="4"/>
        <v>148.66</v>
      </c>
      <c r="C28" s="4">
        <f aca="true" t="shared" si="15" ref="C28:H28">ROUND(C7*(1+C21%)^C22,2)</f>
        <v>0</v>
      </c>
      <c r="D28" s="4">
        <f t="shared" si="15"/>
        <v>0</v>
      </c>
      <c r="E28" s="4">
        <f t="shared" si="15"/>
        <v>358143.53</v>
      </c>
      <c r="F28" s="4">
        <f t="shared" si="15"/>
        <v>123547.75</v>
      </c>
      <c r="G28" s="4">
        <f t="shared" si="15"/>
        <v>214722.38</v>
      </c>
      <c r="H28" s="4">
        <f t="shared" si="15"/>
        <v>31849.18</v>
      </c>
      <c r="I28" s="12">
        <f t="shared" si="6"/>
        <v>267889.91</v>
      </c>
      <c r="J28" s="4">
        <f aca="true" t="shared" si="16" ref="J28:AE28">ROUND(J7/(1+J21%)^J22,2)</f>
        <v>194012.55</v>
      </c>
      <c r="K28" s="4">
        <f t="shared" si="16"/>
        <v>84136.1</v>
      </c>
      <c r="L28" s="4">
        <f t="shared" si="16"/>
        <v>63502.09</v>
      </c>
      <c r="M28" s="4">
        <f t="shared" si="16"/>
        <v>17298.36</v>
      </c>
      <c r="N28" s="4">
        <f t="shared" si="16"/>
        <v>16788.01</v>
      </c>
      <c r="O28" s="4">
        <f t="shared" si="16"/>
        <v>16292.71</v>
      </c>
      <c r="P28" s="4">
        <f t="shared" si="16"/>
        <v>15812.02</v>
      </c>
      <c r="Q28" s="4">
        <f t="shared" si="16"/>
        <v>15345.52</v>
      </c>
      <c r="R28" s="4">
        <f t="shared" si="16"/>
        <v>14892.78</v>
      </c>
      <c r="S28" s="4">
        <f t="shared" si="16"/>
        <v>14453.4</v>
      </c>
      <c r="T28" s="4">
        <f t="shared" si="16"/>
        <v>14026.98</v>
      </c>
      <c r="U28" s="4">
        <f t="shared" si="16"/>
        <v>4536.32</v>
      </c>
      <c r="V28" s="4">
        <f t="shared" si="16"/>
        <v>4402.49</v>
      </c>
      <c r="W28" s="4">
        <f t="shared" si="16"/>
        <v>4272.6</v>
      </c>
      <c r="X28" s="4">
        <f t="shared" si="16"/>
        <v>4146.55</v>
      </c>
      <c r="Y28" s="4">
        <f t="shared" si="16"/>
        <v>4024.21</v>
      </c>
      <c r="Z28" s="4">
        <f t="shared" si="16"/>
        <v>3905.48</v>
      </c>
      <c r="AA28" s="4">
        <f t="shared" si="16"/>
        <v>1179.71</v>
      </c>
      <c r="AB28" s="4">
        <f t="shared" si="16"/>
        <v>1144.9</v>
      </c>
      <c r="AC28" s="4">
        <f t="shared" si="16"/>
        <v>0</v>
      </c>
      <c r="AD28" s="4">
        <f t="shared" si="16"/>
        <v>0</v>
      </c>
      <c r="AE28" s="4">
        <f t="shared" si="16"/>
        <v>0</v>
      </c>
      <c r="AF28" s="24">
        <f t="shared" si="10"/>
        <v>1490325.5300000003</v>
      </c>
    </row>
    <row r="29" spans="1:32" ht="12.75">
      <c r="A29" s="7" t="s">
        <v>74</v>
      </c>
      <c r="B29" s="20">
        <f t="shared" si="4"/>
        <v>234.89999999999998</v>
      </c>
      <c r="C29" s="4">
        <f aca="true" t="shared" si="17" ref="C29:H29">ROUND(C8*(1+C21%)^C22,2)</f>
        <v>0</v>
      </c>
      <c r="D29" s="4">
        <f t="shared" si="17"/>
        <v>0</v>
      </c>
      <c r="E29" s="4">
        <f t="shared" si="17"/>
        <v>86396.58</v>
      </c>
      <c r="F29" s="4">
        <f t="shared" si="17"/>
        <v>707713.61</v>
      </c>
      <c r="G29" s="4">
        <f t="shared" si="17"/>
        <v>248882.2</v>
      </c>
      <c r="H29" s="4">
        <f t="shared" si="17"/>
        <v>118991.87</v>
      </c>
      <c r="I29" s="12">
        <f t="shared" si="6"/>
        <v>399772.77</v>
      </c>
      <c r="J29" s="4">
        <f aca="true" t="shared" si="18" ref="J29:AE29">ROUND(J8/(1+J21%)^J22,2)</f>
        <v>317160.14</v>
      </c>
      <c r="K29" s="4">
        <f t="shared" si="18"/>
        <v>282875.55</v>
      </c>
      <c r="L29" s="4">
        <f t="shared" si="18"/>
        <v>38530.02</v>
      </c>
      <c r="M29" s="4">
        <f t="shared" si="18"/>
        <v>37393.26</v>
      </c>
      <c r="N29" s="4">
        <f t="shared" si="18"/>
        <v>26527.03</v>
      </c>
      <c r="O29" s="4">
        <f t="shared" si="18"/>
        <v>25744.4</v>
      </c>
      <c r="P29" s="4">
        <f t="shared" si="18"/>
        <v>24984.86</v>
      </c>
      <c r="Q29" s="4">
        <f t="shared" si="18"/>
        <v>24247.73</v>
      </c>
      <c r="R29" s="4">
        <f t="shared" si="18"/>
        <v>23532.35</v>
      </c>
      <c r="S29" s="4">
        <f t="shared" si="18"/>
        <v>22838.07</v>
      </c>
      <c r="T29" s="4">
        <f t="shared" si="18"/>
        <v>22164.28</v>
      </c>
      <c r="U29" s="4">
        <f t="shared" si="18"/>
        <v>7167.95</v>
      </c>
      <c r="V29" s="4">
        <f t="shared" si="18"/>
        <v>6956.47</v>
      </c>
      <c r="W29" s="4">
        <f t="shared" si="18"/>
        <v>6751.24</v>
      </c>
      <c r="X29" s="4">
        <f t="shared" si="18"/>
        <v>6552.05</v>
      </c>
      <c r="Y29" s="4">
        <f t="shared" si="18"/>
        <v>6358.75</v>
      </c>
      <c r="Z29" s="4">
        <f t="shared" si="18"/>
        <v>6171.14</v>
      </c>
      <c r="AA29" s="4">
        <f t="shared" si="18"/>
        <v>5359.31</v>
      </c>
      <c r="AB29" s="4">
        <f t="shared" si="18"/>
        <v>259.81</v>
      </c>
      <c r="AC29" s="4">
        <f t="shared" si="18"/>
        <v>252.15</v>
      </c>
      <c r="AD29" s="4">
        <f t="shared" si="18"/>
        <v>244.71</v>
      </c>
      <c r="AE29" s="4">
        <f t="shared" si="18"/>
        <v>0</v>
      </c>
      <c r="AF29" s="24">
        <f t="shared" si="10"/>
        <v>2453828.2999999993</v>
      </c>
    </row>
    <row r="30" spans="1:32" ht="12.75">
      <c r="A30" s="7" t="s">
        <v>75</v>
      </c>
      <c r="B30" s="20">
        <f t="shared" si="4"/>
        <v>122.5</v>
      </c>
      <c r="C30" s="4">
        <f aca="true" t="shared" si="19" ref="C30:H30">ROUND(C9*(1+C21%)^C22,2)</f>
        <v>0</v>
      </c>
      <c r="D30" s="4">
        <f t="shared" si="19"/>
        <v>0</v>
      </c>
      <c r="E30" s="4">
        <f t="shared" si="19"/>
        <v>0</v>
      </c>
      <c r="F30" s="4">
        <f t="shared" si="19"/>
        <v>0</v>
      </c>
      <c r="G30" s="4">
        <f t="shared" si="19"/>
        <v>287747.23</v>
      </c>
      <c r="H30" s="4">
        <f t="shared" si="19"/>
        <v>130293.67</v>
      </c>
      <c r="I30" s="12">
        <f t="shared" si="6"/>
        <v>263016.08</v>
      </c>
      <c r="J30" s="4">
        <f aca="true" t="shared" si="20" ref="J30:AE30">ROUND(J9/(1+J21%)^J22,2)</f>
        <v>221951.55</v>
      </c>
      <c r="K30" s="4">
        <f t="shared" si="20"/>
        <v>155155.06</v>
      </c>
      <c r="L30" s="4">
        <f t="shared" si="20"/>
        <v>135619.97</v>
      </c>
      <c r="M30" s="4">
        <f t="shared" si="20"/>
        <v>60146.23</v>
      </c>
      <c r="N30" s="4">
        <f t="shared" si="20"/>
        <v>13833.8</v>
      </c>
      <c r="O30" s="4">
        <f t="shared" si="20"/>
        <v>13425.66</v>
      </c>
      <c r="P30" s="4">
        <f t="shared" si="20"/>
        <v>13029.56</v>
      </c>
      <c r="Q30" s="4">
        <f t="shared" si="20"/>
        <v>12645.15</v>
      </c>
      <c r="R30" s="4">
        <f t="shared" si="20"/>
        <v>12272.08</v>
      </c>
      <c r="S30" s="4">
        <f t="shared" si="20"/>
        <v>11910.01</v>
      </c>
      <c r="T30" s="4">
        <f t="shared" si="20"/>
        <v>11558.63</v>
      </c>
      <c r="U30" s="4">
        <f t="shared" si="20"/>
        <v>3738.07</v>
      </c>
      <c r="V30" s="4">
        <f t="shared" si="20"/>
        <v>3627.78</v>
      </c>
      <c r="W30" s="4">
        <f t="shared" si="20"/>
        <v>3520.75</v>
      </c>
      <c r="X30" s="4">
        <f t="shared" si="20"/>
        <v>3416.88</v>
      </c>
      <c r="Y30" s="4">
        <f t="shared" si="20"/>
        <v>3316.07</v>
      </c>
      <c r="Z30" s="4">
        <f t="shared" si="20"/>
        <v>3218.24</v>
      </c>
      <c r="AA30" s="4">
        <f t="shared" si="20"/>
        <v>3123.29</v>
      </c>
      <c r="AB30" s="4">
        <f t="shared" si="20"/>
        <v>3031.14</v>
      </c>
      <c r="AC30" s="4">
        <f t="shared" si="20"/>
        <v>1150.27</v>
      </c>
      <c r="AD30" s="4">
        <f t="shared" si="20"/>
        <v>0</v>
      </c>
      <c r="AE30" s="4">
        <f t="shared" si="20"/>
        <v>0</v>
      </c>
      <c r="AF30" s="24">
        <f t="shared" si="10"/>
        <v>1370747.17</v>
      </c>
    </row>
    <row r="31" spans="1:32" ht="12.75">
      <c r="A31" s="7" t="s">
        <v>76</v>
      </c>
      <c r="B31" s="20">
        <f t="shared" si="4"/>
        <v>119.16</v>
      </c>
      <c r="C31" s="4">
        <f aca="true" t="shared" si="21" ref="C31:H31">ROUND(C10*(1+C21%)^C22,2)</f>
        <v>0</v>
      </c>
      <c r="D31" s="4">
        <f t="shared" si="21"/>
        <v>0</v>
      </c>
      <c r="E31" s="4">
        <f t="shared" si="21"/>
        <v>416802.26</v>
      </c>
      <c r="F31" s="4">
        <f t="shared" si="21"/>
        <v>143783.08</v>
      </c>
      <c r="G31" s="4">
        <f t="shared" si="21"/>
        <v>72488.06</v>
      </c>
      <c r="H31" s="4">
        <f t="shared" si="21"/>
        <v>5274.73</v>
      </c>
      <c r="I31" s="12">
        <f t="shared" si="6"/>
        <v>195073.25</v>
      </c>
      <c r="J31" s="4">
        <f aca="true" t="shared" si="22" ref="J31:AE31">ROUND(J10/(1+J21%)^J22,2)</f>
        <v>155512.81</v>
      </c>
      <c r="K31" s="4">
        <f t="shared" si="22"/>
        <v>29713.56</v>
      </c>
      <c r="L31" s="4">
        <f t="shared" si="22"/>
        <v>14287.2</v>
      </c>
      <c r="M31" s="4">
        <f t="shared" si="22"/>
        <v>13865.69</v>
      </c>
      <c r="N31" s="4">
        <f t="shared" si="22"/>
        <v>13456.61</v>
      </c>
      <c r="O31" s="4">
        <f t="shared" si="22"/>
        <v>13059.6</v>
      </c>
      <c r="P31" s="4">
        <f t="shared" si="22"/>
        <v>12674.3</v>
      </c>
      <c r="Q31" s="4">
        <f t="shared" si="22"/>
        <v>12300.37</v>
      </c>
      <c r="R31" s="4">
        <f t="shared" si="22"/>
        <v>11937.47</v>
      </c>
      <c r="S31" s="4">
        <f t="shared" si="22"/>
        <v>11585.27</v>
      </c>
      <c r="T31" s="4">
        <f t="shared" si="22"/>
        <v>11243.47</v>
      </c>
      <c r="U31" s="4">
        <f t="shared" si="22"/>
        <v>3636.14</v>
      </c>
      <c r="V31" s="4">
        <f t="shared" si="22"/>
        <v>3528.86</v>
      </c>
      <c r="W31" s="4">
        <f t="shared" si="22"/>
        <v>3424.75</v>
      </c>
      <c r="X31" s="4">
        <f t="shared" si="22"/>
        <v>3323.71</v>
      </c>
      <c r="Y31" s="4">
        <f t="shared" si="22"/>
        <v>3225.65</v>
      </c>
      <c r="Z31" s="4">
        <f t="shared" si="22"/>
        <v>3130.48</v>
      </c>
      <c r="AA31" s="4">
        <f t="shared" si="22"/>
        <v>0</v>
      </c>
      <c r="AB31" s="4">
        <f t="shared" si="22"/>
        <v>0</v>
      </c>
      <c r="AC31" s="4">
        <f t="shared" si="22"/>
        <v>0</v>
      </c>
      <c r="AD31" s="4">
        <f t="shared" si="22"/>
        <v>0</v>
      </c>
      <c r="AE31" s="4">
        <f t="shared" si="22"/>
        <v>0</v>
      </c>
      <c r="AF31" s="24">
        <f t="shared" si="10"/>
        <v>1153327.32</v>
      </c>
    </row>
    <row r="32" spans="1:32" ht="13.5" thickBot="1">
      <c r="A32" s="15" t="s">
        <v>77</v>
      </c>
      <c r="B32" s="20">
        <f t="shared" si="4"/>
        <v>284</v>
      </c>
      <c r="C32" s="52">
        <f aca="true" t="shared" si="23" ref="C32:H32">ROUND(C11*(1+C21%)^C22,2)</f>
        <v>0</v>
      </c>
      <c r="D32" s="52">
        <f t="shared" si="23"/>
        <v>0</v>
      </c>
      <c r="E32" s="52">
        <f t="shared" si="23"/>
        <v>746788.22</v>
      </c>
      <c r="F32" s="52">
        <f t="shared" si="23"/>
        <v>496939.52</v>
      </c>
      <c r="G32" s="52">
        <f t="shared" si="23"/>
        <v>212435.76</v>
      </c>
      <c r="H32" s="52">
        <f t="shared" si="23"/>
        <v>129166.45</v>
      </c>
      <c r="I32" s="12">
        <f t="shared" si="6"/>
        <v>464927.8900000001</v>
      </c>
      <c r="J32" s="52">
        <f aca="true" t="shared" si="24" ref="J32:AE32">ROUND(J11/(1+J21%)^J22,2)</f>
        <v>370641.51</v>
      </c>
      <c r="K32" s="52">
        <f t="shared" si="24"/>
        <v>142531.38</v>
      </c>
      <c r="L32" s="52">
        <f t="shared" si="24"/>
        <v>34051.44</v>
      </c>
      <c r="M32" s="52">
        <f t="shared" si="24"/>
        <v>33046.81</v>
      </c>
      <c r="N32" s="52">
        <f t="shared" si="24"/>
        <v>32071.83</v>
      </c>
      <c r="O32" s="52">
        <f t="shared" si="24"/>
        <v>31125.61</v>
      </c>
      <c r="P32" s="52">
        <f t="shared" si="24"/>
        <v>30207.31</v>
      </c>
      <c r="Q32" s="52">
        <f t="shared" si="24"/>
        <v>29316.1</v>
      </c>
      <c r="R32" s="52">
        <f t="shared" si="24"/>
        <v>28451.18</v>
      </c>
      <c r="S32" s="52">
        <f t="shared" si="24"/>
        <v>27611.78</v>
      </c>
      <c r="T32" s="52">
        <f t="shared" si="24"/>
        <v>26797.15</v>
      </c>
      <c r="U32" s="52">
        <f t="shared" si="24"/>
        <v>8666.21</v>
      </c>
      <c r="V32" s="52">
        <f t="shared" si="24"/>
        <v>8410.53</v>
      </c>
      <c r="W32" s="52">
        <f t="shared" si="24"/>
        <v>8162.39</v>
      </c>
      <c r="X32" s="52">
        <f t="shared" si="24"/>
        <v>7921.58</v>
      </c>
      <c r="Y32" s="52">
        <f t="shared" si="24"/>
        <v>7687.87</v>
      </c>
      <c r="Z32" s="52">
        <f t="shared" si="24"/>
        <v>7461.05</v>
      </c>
      <c r="AA32" s="52">
        <f t="shared" si="24"/>
        <v>1797.49</v>
      </c>
      <c r="AB32" s="52">
        <f t="shared" si="24"/>
        <v>0</v>
      </c>
      <c r="AC32" s="52">
        <f t="shared" si="24"/>
        <v>0</v>
      </c>
      <c r="AD32" s="52">
        <f t="shared" si="24"/>
        <v>0</v>
      </c>
      <c r="AE32" s="52">
        <f t="shared" si="24"/>
        <v>0</v>
      </c>
      <c r="AF32" s="73">
        <f t="shared" si="10"/>
        <v>2886217.06</v>
      </c>
    </row>
    <row r="33" spans="1:32" ht="14.25" thickBot="1" thickTop="1">
      <c r="A33" s="60"/>
      <c r="B33" s="70"/>
      <c r="C33" s="3"/>
      <c r="D33" s="65"/>
      <c r="E33" s="65"/>
      <c r="F33" s="95"/>
      <c r="G33" s="95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76"/>
    </row>
    <row r="34" spans="1:32" ht="14.25" thickBot="1" thickTop="1">
      <c r="A34" s="64" t="s">
        <v>96</v>
      </c>
      <c r="B34" s="90">
        <f>SUM(B24:B32)</f>
        <v>1272.6</v>
      </c>
      <c r="C34" s="74">
        <f>SUM(C24:C32)</f>
        <v>207969.34</v>
      </c>
      <c r="D34" s="74">
        <f aca="true" t="shared" si="25" ref="D34:AE34">SUM(D24:D32)</f>
        <v>85798.85</v>
      </c>
      <c r="E34" s="74">
        <f t="shared" si="25"/>
        <v>2087077.68</v>
      </c>
      <c r="F34" s="74">
        <f t="shared" si="25"/>
        <v>1752256.86</v>
      </c>
      <c r="G34" s="74">
        <f t="shared" si="25"/>
        <v>1148982.77</v>
      </c>
      <c r="H34" s="74">
        <f t="shared" si="25"/>
        <v>424964.72</v>
      </c>
      <c r="I34" s="66">
        <f t="shared" si="25"/>
        <v>2437085.42</v>
      </c>
      <c r="J34" s="74">
        <f t="shared" si="25"/>
        <v>1792201.2</v>
      </c>
      <c r="K34" s="74">
        <f t="shared" si="25"/>
        <v>1117406.7200000002</v>
      </c>
      <c r="L34" s="74">
        <f t="shared" si="25"/>
        <v>478903.77</v>
      </c>
      <c r="M34" s="74">
        <f t="shared" si="25"/>
        <v>348971.86</v>
      </c>
      <c r="N34" s="74">
        <f t="shared" si="25"/>
        <v>143713.41</v>
      </c>
      <c r="O34" s="74">
        <f t="shared" si="25"/>
        <v>139473.41999999998</v>
      </c>
      <c r="P34" s="74">
        <f t="shared" si="25"/>
        <v>135358.53</v>
      </c>
      <c r="Q34" s="74">
        <f t="shared" si="25"/>
        <v>127187.20999999999</v>
      </c>
      <c r="R34" s="74">
        <f t="shared" si="25"/>
        <v>123434.78</v>
      </c>
      <c r="S34" s="74">
        <f t="shared" si="25"/>
        <v>119793.06</v>
      </c>
      <c r="T34" s="74">
        <f t="shared" si="25"/>
        <v>116258.81</v>
      </c>
      <c r="U34" s="74">
        <f t="shared" si="25"/>
        <v>38833.19</v>
      </c>
      <c r="V34" s="74">
        <f t="shared" si="25"/>
        <v>37687.479999999996</v>
      </c>
      <c r="W34" s="74">
        <f t="shared" si="25"/>
        <v>36575.58</v>
      </c>
      <c r="X34" s="74">
        <f t="shared" si="25"/>
        <v>35496.49</v>
      </c>
      <c r="Y34" s="74">
        <f t="shared" si="25"/>
        <v>32933.32</v>
      </c>
      <c r="Z34" s="74">
        <f t="shared" si="25"/>
        <v>31859.22</v>
      </c>
      <c r="AA34" s="74">
        <f t="shared" si="25"/>
        <v>16005.269999999999</v>
      </c>
      <c r="AB34" s="74">
        <f t="shared" si="25"/>
        <v>8179.130000000001</v>
      </c>
      <c r="AC34" s="74">
        <f t="shared" si="25"/>
        <v>5035.26</v>
      </c>
      <c r="AD34" s="74">
        <f t="shared" si="25"/>
        <v>3770.3700000000003</v>
      </c>
      <c r="AE34" s="74">
        <f t="shared" si="25"/>
        <v>0</v>
      </c>
      <c r="AF34" s="78">
        <f>SUM(C34:AE34)</f>
        <v>13033213.72</v>
      </c>
    </row>
    <row r="35" spans="1:32" ht="14.25" thickBot="1" thickTop="1">
      <c r="A35" s="216" t="s">
        <v>134</v>
      </c>
      <c r="B35" s="93"/>
      <c r="C35" s="55"/>
      <c r="D35" s="55"/>
      <c r="E35" s="55"/>
      <c r="F35" s="55"/>
      <c r="G35" s="209"/>
      <c r="H35" s="210"/>
      <c r="I35" s="217">
        <f>I14</f>
        <v>41117.73</v>
      </c>
      <c r="J35" s="52">
        <f>ROUND(J14/(1+J21%)^J22,2)</f>
        <v>39904.63</v>
      </c>
      <c r="K35" s="52">
        <f aca="true" t="shared" si="26" ref="K35:AE35">ROUND(K14/(1+K21%)^K22,2)</f>
        <v>38727.32</v>
      </c>
      <c r="L35" s="52">
        <f t="shared" si="26"/>
        <v>37584.74</v>
      </c>
      <c r="M35" s="52">
        <f t="shared" si="26"/>
        <v>36475.88</v>
      </c>
      <c r="N35" s="52">
        <f t="shared" si="26"/>
        <v>35399.72</v>
      </c>
      <c r="O35" s="52">
        <f t="shared" si="26"/>
        <v>34355.32</v>
      </c>
      <c r="P35" s="52">
        <f t="shared" si="26"/>
        <v>33341.73</v>
      </c>
      <c r="Q35" s="52">
        <f t="shared" si="26"/>
        <v>32358.05</v>
      </c>
      <c r="R35" s="52">
        <f t="shared" si="26"/>
        <v>31403.39</v>
      </c>
      <c r="S35" s="52">
        <f t="shared" si="26"/>
        <v>30476.89</v>
      </c>
      <c r="T35" s="52">
        <f t="shared" si="26"/>
        <v>29577.73</v>
      </c>
      <c r="U35" s="52">
        <f t="shared" si="26"/>
        <v>28705.09</v>
      </c>
      <c r="V35" s="52">
        <f t="shared" si="26"/>
        <v>27858.2</v>
      </c>
      <c r="W35" s="52">
        <f t="shared" si="26"/>
        <v>27036.3</v>
      </c>
      <c r="X35" s="52">
        <f t="shared" si="26"/>
        <v>26238.64</v>
      </c>
      <c r="Y35" s="52">
        <f t="shared" si="26"/>
        <v>24343.97</v>
      </c>
      <c r="Z35" s="52">
        <f t="shared" si="26"/>
        <v>23550.01</v>
      </c>
      <c r="AA35" s="52">
        <f t="shared" si="26"/>
        <v>11830.93</v>
      </c>
      <c r="AB35" s="52">
        <f t="shared" si="26"/>
        <v>6045.93</v>
      </c>
      <c r="AC35" s="52">
        <f t="shared" si="26"/>
        <v>3722.01</v>
      </c>
      <c r="AD35" s="52">
        <f t="shared" si="26"/>
        <v>2787.02</v>
      </c>
      <c r="AE35" s="52">
        <f t="shared" si="26"/>
        <v>0</v>
      </c>
      <c r="AF35" s="73">
        <f>SUM(C35:AE35)</f>
        <v>602841.2300000001</v>
      </c>
    </row>
    <row r="36" spans="1:32" ht="13.5" thickTop="1">
      <c r="A36" s="9"/>
      <c r="B36" s="9"/>
      <c r="C36" s="8"/>
      <c r="D36" s="80"/>
      <c r="E36" s="80"/>
      <c r="F36" s="81"/>
      <c r="G36" s="96" t="s">
        <v>81</v>
      </c>
      <c r="H36" s="47">
        <f>SUM(C34:H34)+AF35</f>
        <v>6309891.45</v>
      </c>
      <c r="I36" s="48">
        <f>SUM(I34:AE34)</f>
        <v>7326163.5</v>
      </c>
      <c r="J36" s="48">
        <f>H36+I36</f>
        <v>13636054.95</v>
      </c>
      <c r="K36" s="40">
        <f>J36-AF34</f>
        <v>602841.2299999986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8">
        <f>AF34+AF35</f>
        <v>13636054.950000001</v>
      </c>
    </row>
    <row r="37" spans="1:31" ht="13.5" thickBot="1">
      <c r="A37" s="9"/>
      <c r="B37" s="9"/>
      <c r="C37" s="8"/>
      <c r="D37" s="80"/>
      <c r="E37" s="80"/>
      <c r="F37" s="81"/>
      <c r="G37" s="96" t="s">
        <v>7</v>
      </c>
      <c r="H37" s="79">
        <f>ROUND(H36/J36%,2)</f>
        <v>46.27</v>
      </c>
      <c r="I37" s="72">
        <f>ROUND(I36/J36%,2)</f>
        <v>53.73</v>
      </c>
      <c r="J37" s="72">
        <f>H37+I37</f>
        <v>100</v>
      </c>
      <c r="K37" s="7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25" thickBot="1" thickTop="1">
      <c r="A38" s="9"/>
      <c r="B38" s="9"/>
      <c r="C38" s="8"/>
      <c r="D38" s="80"/>
      <c r="E38" s="80"/>
      <c r="F38" s="81"/>
      <c r="G38" s="96"/>
      <c r="H38" s="91" t="s">
        <v>79</v>
      </c>
      <c r="I38" s="78" t="s">
        <v>80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5" thickTop="1">
      <c r="A39" s="9"/>
      <c r="B39" s="9"/>
      <c r="C39" s="8"/>
      <c r="D39" s="80"/>
      <c r="E39" s="80"/>
      <c r="F39" s="81"/>
      <c r="G39" s="8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9"/>
      <c r="B40" s="9"/>
      <c r="C40" s="8"/>
      <c r="D40" s="80"/>
      <c r="E40" s="80"/>
      <c r="F40" s="81"/>
      <c r="G40" s="8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2.57421875" style="0" bestFit="1" customWidth="1"/>
    <col min="12" max="12" width="12.00390625" style="0" bestFit="1" customWidth="1"/>
    <col min="13" max="13" width="11.57421875" style="0" bestFit="1" customWidth="1"/>
    <col min="14" max="14" width="11.28125" style="0" bestFit="1" customWidth="1"/>
    <col min="15" max="16" width="11.8515625" style="0" bestFit="1" customWidth="1"/>
    <col min="17" max="18" width="10.8515625" style="0" bestFit="1" customWidth="1"/>
    <col min="19" max="22" width="10.421875" style="0" bestFit="1" customWidth="1"/>
    <col min="23" max="24" width="12.28125" style="0" bestFit="1" customWidth="1"/>
    <col min="25" max="25" width="10.421875" style="0" bestFit="1" customWidth="1"/>
    <col min="26" max="26" width="12.28125" style="0" bestFit="1" customWidth="1"/>
    <col min="27" max="27" width="9.8515625" style="0" bestFit="1" customWidth="1"/>
    <col min="28" max="28" width="13.57421875" style="0" bestFit="1" customWidth="1"/>
    <col min="29" max="30" width="12.28125" style="0" bestFit="1" customWidth="1"/>
    <col min="31" max="31" width="9.00390625" style="0" customWidth="1"/>
    <col min="32" max="32" width="13.421875" style="0" bestFit="1" customWidth="1"/>
    <col min="33" max="33" width="11.28125" style="0" bestFit="1" customWidth="1"/>
  </cols>
  <sheetData>
    <row r="1" spans="1:32" ht="14.25" thickBot="1" thickTop="1">
      <c r="A1" s="187" t="s">
        <v>216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76"/>
    </row>
    <row r="2" spans="1:32" ht="13.5" thickTop="1">
      <c r="A2" s="2"/>
      <c r="B2" s="18" t="s">
        <v>4</v>
      </c>
      <c r="C2" s="3">
        <v>2007</v>
      </c>
      <c r="D2" s="3">
        <f>C2+1</f>
        <v>2008</v>
      </c>
      <c r="E2" s="3">
        <f aca="true" t="shared" si="0" ref="E2:AE2">D2+1</f>
        <v>2009</v>
      </c>
      <c r="F2" s="3">
        <f t="shared" si="0"/>
        <v>2010</v>
      </c>
      <c r="G2" s="3">
        <f t="shared" si="0"/>
        <v>2011</v>
      </c>
      <c r="H2" s="3">
        <f t="shared" si="0"/>
        <v>2012</v>
      </c>
      <c r="I2" s="3">
        <f t="shared" si="0"/>
        <v>2013</v>
      </c>
      <c r="J2" s="3">
        <f t="shared" si="0"/>
        <v>2014</v>
      </c>
      <c r="K2" s="3">
        <f t="shared" si="0"/>
        <v>2015</v>
      </c>
      <c r="L2" s="3">
        <f t="shared" si="0"/>
        <v>2016</v>
      </c>
      <c r="M2" s="3">
        <f t="shared" si="0"/>
        <v>2017</v>
      </c>
      <c r="N2" s="3">
        <f t="shared" si="0"/>
        <v>2018</v>
      </c>
      <c r="O2" s="3">
        <f t="shared" si="0"/>
        <v>2019</v>
      </c>
      <c r="P2" s="3">
        <f t="shared" si="0"/>
        <v>2020</v>
      </c>
      <c r="Q2" s="3">
        <f t="shared" si="0"/>
        <v>2021</v>
      </c>
      <c r="R2" s="3">
        <f t="shared" si="0"/>
        <v>2022</v>
      </c>
      <c r="S2" s="3">
        <f t="shared" si="0"/>
        <v>2023</v>
      </c>
      <c r="T2" s="3">
        <f t="shared" si="0"/>
        <v>2024</v>
      </c>
      <c r="U2" s="3">
        <f t="shared" si="0"/>
        <v>2025</v>
      </c>
      <c r="V2" s="3">
        <f t="shared" si="0"/>
        <v>2026</v>
      </c>
      <c r="W2" s="3">
        <f t="shared" si="0"/>
        <v>2027</v>
      </c>
      <c r="X2" s="3">
        <f t="shared" si="0"/>
        <v>2028</v>
      </c>
      <c r="Y2" s="3">
        <f t="shared" si="0"/>
        <v>2029</v>
      </c>
      <c r="Z2" s="3">
        <f t="shared" si="0"/>
        <v>2030</v>
      </c>
      <c r="AA2" s="3">
        <f t="shared" si="0"/>
        <v>2031</v>
      </c>
      <c r="AB2" s="3">
        <f t="shared" si="0"/>
        <v>2032</v>
      </c>
      <c r="AC2" s="3">
        <f t="shared" si="0"/>
        <v>2033</v>
      </c>
      <c r="AD2" s="3">
        <f t="shared" si="0"/>
        <v>2034</v>
      </c>
      <c r="AE2" s="3">
        <f t="shared" si="0"/>
        <v>2035</v>
      </c>
      <c r="AF2" s="6"/>
    </row>
    <row r="3" spans="1:33" ht="12.75">
      <c r="A3" s="7" t="s">
        <v>69</v>
      </c>
      <c r="B3" s="20">
        <f>PlantioCaçador2013!F35</f>
        <v>59.9</v>
      </c>
      <c r="C3" s="10"/>
      <c r="D3" s="10"/>
      <c r="E3" s="10"/>
      <c r="F3" s="10"/>
      <c r="G3" s="10"/>
      <c r="H3" s="10"/>
      <c r="I3" s="12">
        <f>PlantioCaçador2013!M54</f>
        <v>1935.37</v>
      </c>
      <c r="J3" s="4">
        <f>PlantioCaçador2013!N54</f>
        <v>1935.37</v>
      </c>
      <c r="K3" s="4">
        <f>PlantioCaçador2013!O54</f>
        <v>1935.37</v>
      </c>
      <c r="L3" s="4">
        <f>PlantioCaçador2013!P54</f>
        <v>1935.37</v>
      </c>
      <c r="M3" s="4">
        <f>PlantioCaçador2013!Q54</f>
        <v>1935.37</v>
      </c>
      <c r="N3" s="4">
        <f>PlantioCaçador2013!R54</f>
        <v>1935.37</v>
      </c>
      <c r="O3" s="4">
        <f>PlantioCaçador2013!S54</f>
        <v>1935.37</v>
      </c>
      <c r="P3" s="4">
        <f>PlantioCaçador2013!T54</f>
        <v>1935.37</v>
      </c>
      <c r="Q3" s="4">
        <f>PlantioCaçador2013!U54</f>
        <v>1935.37</v>
      </c>
      <c r="R3" s="4">
        <f>PlantioCaçador2013!V54</f>
        <v>1935.37</v>
      </c>
      <c r="S3" s="4">
        <f>PlantioCaçador2013!W54</f>
        <v>1935.37</v>
      </c>
      <c r="T3" s="4">
        <f>PlantioCaçador2013!X54</f>
        <v>1935.37</v>
      </c>
      <c r="U3" s="4">
        <f>PlantioCaçador2013!Y54</f>
        <v>1935.37</v>
      </c>
      <c r="V3" s="4">
        <f>PlantioCaçador2013!Z54</f>
        <v>1935.37</v>
      </c>
      <c r="W3" s="4">
        <f>PlantioCaçador2013!AA54</f>
        <v>1935.37</v>
      </c>
      <c r="X3" s="4">
        <f>PlantioCaçador2013!AB54</f>
        <v>1935.37</v>
      </c>
      <c r="Y3" s="4">
        <f>PlantioCaçador2013!AC54</f>
        <v>126.01</v>
      </c>
      <c r="Z3" s="10"/>
      <c r="AA3" s="10"/>
      <c r="AB3" s="10"/>
      <c r="AC3" s="10"/>
      <c r="AD3" s="10"/>
      <c r="AE3" s="10"/>
      <c r="AF3" s="24">
        <f aca="true" t="shared" si="1" ref="AF3:AF11">SUM(C3:AE3)</f>
        <v>31091.929999999986</v>
      </c>
      <c r="AG3" s="1"/>
    </row>
    <row r="4" spans="1:32" ht="12.75">
      <c r="A4" s="7" t="s">
        <v>70</v>
      </c>
      <c r="B4" s="20">
        <f>PlantioCaçador2013!F76</f>
        <v>90.58</v>
      </c>
      <c r="C4" s="10"/>
      <c r="D4" s="10"/>
      <c r="E4" s="10"/>
      <c r="F4" s="10"/>
      <c r="G4" s="10"/>
      <c r="H4" s="10"/>
      <c r="I4" s="12">
        <f>PlantioCaçador2013!G88</f>
        <v>2926.64</v>
      </c>
      <c r="J4" s="4">
        <f>PlantioCaçador2013!H88</f>
        <v>2926.64</v>
      </c>
      <c r="K4" s="4">
        <f>PlantioCaçador2013!I88</f>
        <v>2926.64</v>
      </c>
      <c r="L4" s="4">
        <f>PlantioCaçador2013!J88</f>
        <v>2926.64</v>
      </c>
      <c r="M4" s="4">
        <f>PlantioCaçador2013!K88</f>
        <v>2926.64</v>
      </c>
      <c r="N4" s="4">
        <f>PlantioCaçador2013!L88</f>
        <v>2926.64</v>
      </c>
      <c r="O4" s="4">
        <f>PlantioCaçador2013!M88</f>
        <v>2926.64</v>
      </c>
      <c r="P4" s="4">
        <f>PlantioCaçador2013!N88</f>
        <v>2926.64</v>
      </c>
      <c r="Q4" s="4">
        <f>PlantioCaçador2013!O88</f>
        <v>2926.64</v>
      </c>
      <c r="R4" s="4">
        <f>PlantioCaçador2013!P88</f>
        <v>2926.64</v>
      </c>
      <c r="S4" s="4">
        <f>PlantioCaçador2013!Q88</f>
        <v>2926.64</v>
      </c>
      <c r="T4" s="4">
        <f>PlantioCaçador2013!R88</f>
        <v>2926.64</v>
      </c>
      <c r="U4" s="4">
        <f>PlantioCaçador2013!S88</f>
        <v>2926.64</v>
      </c>
      <c r="V4" s="4">
        <f>PlantioCaçador2013!T88</f>
        <v>2926.64</v>
      </c>
      <c r="W4" s="4">
        <f>PlantioCaçador2013!U88</f>
        <v>2926.64</v>
      </c>
      <c r="X4" s="4">
        <f>PlantioCaçador2013!V88</f>
        <v>2926.64</v>
      </c>
      <c r="Y4" s="4">
        <f>PlantioCaçador2013!W88</f>
        <v>2926.64</v>
      </c>
      <c r="Z4" s="4">
        <f>PlantioCaçador2013!X88</f>
        <v>2926.64</v>
      </c>
      <c r="AA4" s="4">
        <f>PlantioCaçador2013!Y88</f>
        <v>2926.64</v>
      </c>
      <c r="AB4" s="4">
        <f>PlantioCaçador2013!Z88</f>
        <v>2926.64</v>
      </c>
      <c r="AC4" s="4">
        <f>PlantioCaçador2013!AA88</f>
        <v>2926.64</v>
      </c>
      <c r="AD4" s="4">
        <f>PlantioCaçador2013!AB88</f>
        <v>2926.64</v>
      </c>
      <c r="AE4" s="4">
        <f>PlantioCaçador2013!AC88</f>
        <v>0</v>
      </c>
      <c r="AF4" s="24">
        <f t="shared" si="1"/>
        <v>64386.079999999994</v>
      </c>
    </row>
    <row r="5" spans="1:32" ht="12.75">
      <c r="A5" s="7" t="s">
        <v>71</v>
      </c>
      <c r="B5" s="20">
        <f>PlantioCaçador2013!F110</f>
        <v>24</v>
      </c>
      <c r="C5" s="10"/>
      <c r="D5" s="10"/>
      <c r="E5" s="10"/>
      <c r="F5" s="10"/>
      <c r="G5" s="10"/>
      <c r="H5" s="10"/>
      <c r="I5" s="12">
        <f>PlantioCaçador2013!K122</f>
        <v>775.44</v>
      </c>
      <c r="J5" s="4">
        <f>PlantioCaçador2013!L122</f>
        <v>775.44</v>
      </c>
      <c r="K5" s="4">
        <f>PlantioCaçador2013!M122</f>
        <v>775.44</v>
      </c>
      <c r="L5" s="4">
        <f>PlantioCaçador2013!N122</f>
        <v>775.44</v>
      </c>
      <c r="M5" s="4">
        <f>PlantioCaçador2013!O122</f>
        <v>775.44</v>
      </c>
      <c r="N5" s="4">
        <f>PlantioCaçador2013!P122</f>
        <v>775.44</v>
      </c>
      <c r="O5" s="4">
        <f>PlantioCaçador2013!Q122</f>
        <v>775.44</v>
      </c>
      <c r="P5" s="4">
        <f>PlantioCaçador2013!R122</f>
        <v>775.44</v>
      </c>
      <c r="Q5" s="4">
        <f>PlantioCaçador2013!S122</f>
        <v>775.44</v>
      </c>
      <c r="R5" s="4">
        <f>PlantioCaçador2013!T122</f>
        <v>775.44</v>
      </c>
      <c r="S5" s="4">
        <f>PlantioCaçador2013!U122</f>
        <v>775.44</v>
      </c>
      <c r="T5" s="4">
        <f>PlantioCaçador2013!V122</f>
        <v>775.44</v>
      </c>
      <c r="U5" s="4">
        <f>PlantioCaçador2013!W122</f>
        <v>775.44</v>
      </c>
      <c r="V5" s="4">
        <f>PlantioCaçador2013!X122</f>
        <v>775.44</v>
      </c>
      <c r="W5" s="4">
        <f>PlantioCaçador2013!Y122</f>
        <v>775.44</v>
      </c>
      <c r="X5" s="4">
        <f>PlantioCaçador2013!Z122</f>
        <v>775.44</v>
      </c>
      <c r="Y5" s="4">
        <f>PlantioCaçador2013!AA122</f>
        <v>775.44</v>
      </c>
      <c r="Z5" s="4">
        <f>PlantioCaçador2013!AB122</f>
        <v>775.44</v>
      </c>
      <c r="AA5" s="4">
        <f>PlantioCaçador2013!AC122</f>
        <v>0</v>
      </c>
      <c r="AB5" s="10"/>
      <c r="AC5" s="10"/>
      <c r="AD5" s="10"/>
      <c r="AE5" s="10"/>
      <c r="AF5" s="24">
        <f t="shared" si="1"/>
        <v>13957.920000000006</v>
      </c>
    </row>
    <row r="6" spans="1:32" ht="12.75">
      <c r="A6" s="7" t="s">
        <v>72</v>
      </c>
      <c r="B6" s="20">
        <f>PlantioCaçador2013!F178</f>
        <v>188.89999999999998</v>
      </c>
      <c r="C6" s="10"/>
      <c r="D6" s="10"/>
      <c r="E6" s="10"/>
      <c r="F6" s="10"/>
      <c r="G6" s="10"/>
      <c r="H6" s="10"/>
      <c r="I6" s="12">
        <f>PlantioCaçador2013!K204</f>
        <v>6103.360000000001</v>
      </c>
      <c r="J6" s="4">
        <f>PlantioCaçador2013!L204</f>
        <v>6103.360000000001</v>
      </c>
      <c r="K6" s="4">
        <f>PlantioCaçador2013!M204</f>
        <v>6103.360000000001</v>
      </c>
      <c r="L6" s="4">
        <f>PlantioCaçador2013!N204</f>
        <v>6103.360000000001</v>
      </c>
      <c r="M6" s="4">
        <f>PlantioCaçador2013!O204</f>
        <v>6103.360000000001</v>
      </c>
      <c r="N6" s="4">
        <f>PlantioCaçador2013!P204</f>
        <v>6103.360000000001</v>
      </c>
      <c r="O6" s="4">
        <f>PlantioCaçador2013!Q204</f>
        <v>6103.360000000001</v>
      </c>
      <c r="P6" s="4">
        <f>PlantioCaçador2013!R204</f>
        <v>6103.360000000001</v>
      </c>
      <c r="Q6" s="4">
        <f>PlantioCaçador2013!S204</f>
        <v>6103.360000000001</v>
      </c>
      <c r="R6" s="4">
        <f>PlantioCaçador2013!T204</f>
        <v>6103.360000000001</v>
      </c>
      <c r="S6" s="4">
        <f>PlantioCaçador2013!U204</f>
        <v>6103.360000000001</v>
      </c>
      <c r="T6" s="4">
        <f>PlantioCaçador2013!V204</f>
        <v>6103.360000000001</v>
      </c>
      <c r="U6" s="4">
        <f>PlantioCaçador2013!W204</f>
        <v>6103.360000000001</v>
      </c>
      <c r="V6" s="4">
        <f>PlantioCaçador2013!X204</f>
        <v>6103.360000000001</v>
      </c>
      <c r="W6" s="4">
        <f>PlantioCaçador2013!Y204</f>
        <v>6103.360000000001</v>
      </c>
      <c r="X6" s="4">
        <f>PlantioCaçador2013!Z204</f>
        <v>6103.360000000001</v>
      </c>
      <c r="Y6" s="4">
        <f>PlantioCaçador2013!AA204</f>
        <v>6103.360000000001</v>
      </c>
      <c r="Z6" s="4">
        <f>PlantioCaçador2013!AB204</f>
        <v>6103.360000000001</v>
      </c>
      <c r="AA6" s="4">
        <f>PlantioCaçador2013!AC204</f>
        <v>2833.59</v>
      </c>
      <c r="AB6" s="4">
        <f>PlantioCaçador2013!AD204</f>
        <v>1961.22</v>
      </c>
      <c r="AC6" s="4">
        <f>PlantioCaçador2013!AE204</f>
        <v>1961.22</v>
      </c>
      <c r="AD6" s="4">
        <f>PlantioCaçador2013!AF204</f>
        <v>1961.22</v>
      </c>
      <c r="AE6" s="10"/>
      <c r="AF6" s="24">
        <f t="shared" si="1"/>
        <v>118577.73000000001</v>
      </c>
    </row>
    <row r="7" spans="1:32" ht="12.75">
      <c r="A7" s="7" t="s">
        <v>73</v>
      </c>
      <c r="B7" s="20">
        <f>PlantioCaçador2013!F242</f>
        <v>148.66</v>
      </c>
      <c r="C7" s="10"/>
      <c r="D7" s="10"/>
      <c r="E7" s="10"/>
      <c r="F7" s="10"/>
      <c r="G7" s="10"/>
      <c r="H7" s="10"/>
      <c r="I7" s="12">
        <f>PlantioCaçador2013!K261</f>
        <v>4803.2</v>
      </c>
      <c r="J7" s="4">
        <f>PlantioCaçador2013!L261</f>
        <v>4803.2</v>
      </c>
      <c r="K7" s="4">
        <f>PlantioCaçador2013!M261</f>
        <v>4803.2</v>
      </c>
      <c r="L7" s="4">
        <f>PlantioCaçador2013!N261</f>
        <v>4803.2</v>
      </c>
      <c r="M7" s="4">
        <f>PlantioCaçador2013!O261</f>
        <v>4803.2</v>
      </c>
      <c r="N7" s="4">
        <f>PlantioCaçador2013!P261</f>
        <v>4803.2</v>
      </c>
      <c r="O7" s="4">
        <f>PlantioCaçador2013!Q261</f>
        <v>4803.2</v>
      </c>
      <c r="P7" s="4">
        <f>PlantioCaçador2013!R261</f>
        <v>4803.2</v>
      </c>
      <c r="Q7" s="4">
        <f>PlantioCaçador2013!S261</f>
        <v>4803.2</v>
      </c>
      <c r="R7" s="4">
        <f>PlantioCaçador2013!T261</f>
        <v>4803.2</v>
      </c>
      <c r="S7" s="4">
        <f>PlantioCaçador2013!U261</f>
        <v>4803.2</v>
      </c>
      <c r="T7" s="4">
        <f>PlantioCaçador2013!V261</f>
        <v>4803.2</v>
      </c>
      <c r="U7" s="4">
        <f>PlantioCaçador2013!W261</f>
        <v>4803.2</v>
      </c>
      <c r="V7" s="4">
        <f>PlantioCaçador2013!X261</f>
        <v>4803.2</v>
      </c>
      <c r="W7" s="4">
        <f>PlantioCaçador2013!Y261</f>
        <v>4803.2</v>
      </c>
      <c r="X7" s="4">
        <f>PlantioCaçador2013!Z261</f>
        <v>4803.2</v>
      </c>
      <c r="Y7" s="4">
        <f>PlantioCaçador2013!AA261</f>
        <v>4803.2</v>
      </c>
      <c r="Z7" s="4">
        <f>PlantioCaçador2013!AB261</f>
        <v>4803.2</v>
      </c>
      <c r="AA7" s="4">
        <f>PlantioCaçador2013!AC261</f>
        <v>1494.98</v>
      </c>
      <c r="AB7" s="4">
        <f>PlantioCaçador2013!AD261</f>
        <v>1494.98</v>
      </c>
      <c r="AC7" s="4">
        <f>PlantioCaçador2013!AE261</f>
        <v>0</v>
      </c>
      <c r="AD7" s="4">
        <f>PlantioCaçador2013!AF261</f>
        <v>0</v>
      </c>
      <c r="AE7" s="10"/>
      <c r="AF7" s="24">
        <f t="shared" si="1"/>
        <v>89447.55999999997</v>
      </c>
    </row>
    <row r="8" spans="1:32" ht="12.75">
      <c r="A8" s="7" t="s">
        <v>74</v>
      </c>
      <c r="B8" s="20">
        <f>PlantioCaçador2013!F317</f>
        <v>234.89999999999998</v>
      </c>
      <c r="C8" s="10"/>
      <c r="D8" s="10"/>
      <c r="E8" s="10"/>
      <c r="F8" s="10"/>
      <c r="G8" s="10"/>
      <c r="H8" s="10"/>
      <c r="I8" s="12">
        <f>PlantioCaçador2013!K343</f>
        <v>7589.630000000001</v>
      </c>
      <c r="J8" s="4">
        <f>PlantioCaçador2013!L343</f>
        <v>7589.630000000001</v>
      </c>
      <c r="K8" s="4">
        <f>PlantioCaçador2013!M343</f>
        <v>7589.630000000001</v>
      </c>
      <c r="L8" s="4">
        <f>PlantioCaçador2013!N343</f>
        <v>7589.630000000001</v>
      </c>
      <c r="M8" s="4">
        <f>PlantioCaçador2013!O343</f>
        <v>7589.630000000001</v>
      </c>
      <c r="N8" s="4">
        <f>PlantioCaçador2013!P343</f>
        <v>7589.630000000001</v>
      </c>
      <c r="O8" s="4">
        <f>PlantioCaçador2013!Q343</f>
        <v>7589.630000000001</v>
      </c>
      <c r="P8" s="4">
        <f>PlantioCaçador2013!R343</f>
        <v>7589.630000000001</v>
      </c>
      <c r="Q8" s="4">
        <f>PlantioCaçador2013!S343</f>
        <v>7589.630000000001</v>
      </c>
      <c r="R8" s="4">
        <f>PlantioCaçador2013!T343</f>
        <v>7589.630000000001</v>
      </c>
      <c r="S8" s="4">
        <f>PlantioCaçador2013!U343</f>
        <v>7589.630000000001</v>
      </c>
      <c r="T8" s="4">
        <f>PlantioCaçador2013!V343</f>
        <v>7589.630000000001</v>
      </c>
      <c r="U8" s="4">
        <f>PlantioCaçador2013!W343</f>
        <v>7589.630000000001</v>
      </c>
      <c r="V8" s="4">
        <f>PlantioCaçador2013!X343</f>
        <v>7589.630000000001</v>
      </c>
      <c r="W8" s="4">
        <f>PlantioCaçador2013!Y343</f>
        <v>7589.630000000001</v>
      </c>
      <c r="X8" s="4">
        <f>PlantioCaçador2013!Z343</f>
        <v>7589.630000000001</v>
      </c>
      <c r="Y8" s="4">
        <f>PlantioCaçador2013!AA343</f>
        <v>7589.630000000001</v>
      </c>
      <c r="Z8" s="4">
        <f>PlantioCaçador2013!AB343</f>
        <v>7589.630000000001</v>
      </c>
      <c r="AA8" s="4">
        <f>PlantioCaçador2013!AC343</f>
        <v>6791.570000000001</v>
      </c>
      <c r="AB8" s="4">
        <f>PlantioCaçador2013!AD343</f>
        <v>339.26</v>
      </c>
      <c r="AC8" s="4">
        <f>PlantioCaçador2013!AE343</f>
        <v>339.26</v>
      </c>
      <c r="AD8" s="4">
        <f>PlantioCaçador2013!AF343</f>
        <v>339.26</v>
      </c>
      <c r="AE8" s="10"/>
      <c r="AF8" s="24">
        <f t="shared" si="1"/>
        <v>144422.6900000001</v>
      </c>
    </row>
    <row r="9" spans="1:32" ht="12.75">
      <c r="A9" s="7" t="s">
        <v>75</v>
      </c>
      <c r="B9" s="20">
        <f>PlantioCaçador2013!F381</f>
        <v>122.5</v>
      </c>
      <c r="C9" s="10"/>
      <c r="D9" s="10"/>
      <c r="E9" s="10"/>
      <c r="F9" s="10"/>
      <c r="G9" s="10"/>
      <c r="H9" s="10"/>
      <c r="I9" s="12">
        <f>PlantioCaçador2013!I400</f>
        <v>3957.98</v>
      </c>
      <c r="J9" s="4">
        <f>PlantioCaçador2013!J400</f>
        <v>3957.98</v>
      </c>
      <c r="K9" s="4">
        <f>PlantioCaçador2013!K400</f>
        <v>3957.98</v>
      </c>
      <c r="L9" s="4">
        <f>PlantioCaçador2013!L400</f>
        <v>3957.98</v>
      </c>
      <c r="M9" s="4">
        <f>PlantioCaçador2013!M400</f>
        <v>3957.98</v>
      </c>
      <c r="N9" s="4">
        <f>PlantioCaçador2013!N400</f>
        <v>3957.98</v>
      </c>
      <c r="O9" s="4">
        <f>PlantioCaçador2013!O400</f>
        <v>3957.98</v>
      </c>
      <c r="P9" s="4">
        <f>PlantioCaçador2013!P400</f>
        <v>3957.98</v>
      </c>
      <c r="Q9" s="4">
        <f>PlantioCaçador2013!Q400</f>
        <v>3957.98</v>
      </c>
      <c r="R9" s="4">
        <f>PlantioCaçador2013!R400</f>
        <v>3957.98</v>
      </c>
      <c r="S9" s="4">
        <f>PlantioCaçador2013!S400</f>
        <v>3957.98</v>
      </c>
      <c r="T9" s="4">
        <f>PlantioCaçador2013!T400</f>
        <v>3957.98</v>
      </c>
      <c r="U9" s="4">
        <f>PlantioCaçador2013!U400</f>
        <v>3957.98</v>
      </c>
      <c r="V9" s="4">
        <f>PlantioCaçador2013!V400</f>
        <v>3957.98</v>
      </c>
      <c r="W9" s="4">
        <f>PlantioCaçador2013!W400</f>
        <v>3957.98</v>
      </c>
      <c r="X9" s="4">
        <f>PlantioCaçador2013!X400</f>
        <v>3957.98</v>
      </c>
      <c r="Y9" s="4">
        <f>PlantioCaçador2013!Y400</f>
        <v>3957.98</v>
      </c>
      <c r="Z9" s="4">
        <f>PlantioCaçador2013!Z400</f>
        <v>3957.98</v>
      </c>
      <c r="AA9" s="4">
        <f>PlantioCaçador2013!AA400</f>
        <v>3957.98</v>
      </c>
      <c r="AB9" s="4">
        <f>PlantioCaçador2013!AB400</f>
        <v>3957.98</v>
      </c>
      <c r="AC9" s="4">
        <f>PlantioCaçador2013!AC400</f>
        <v>1547.65</v>
      </c>
      <c r="AD9" s="4">
        <f>PlantioCaçador2013!AD400</f>
        <v>0</v>
      </c>
      <c r="AE9" s="10"/>
      <c r="AF9" s="24">
        <f t="shared" si="1"/>
        <v>80707.25</v>
      </c>
    </row>
    <row r="10" spans="1:32" ht="12.75">
      <c r="A10" s="7" t="s">
        <v>76</v>
      </c>
      <c r="B10" s="20">
        <f>PlantioCaçador2013!F422</f>
        <v>119.16</v>
      </c>
      <c r="C10" s="10"/>
      <c r="D10" s="10"/>
      <c r="E10" s="10"/>
      <c r="F10" s="10"/>
      <c r="G10" s="10"/>
      <c r="H10" s="10"/>
      <c r="I10" s="12">
        <f>PlantioCaçador2013!K434</f>
        <v>3850.06</v>
      </c>
      <c r="J10" s="4">
        <f>PlantioCaçador2013!L434</f>
        <v>3850.06</v>
      </c>
      <c r="K10" s="4">
        <f>PlantioCaçador2013!M434</f>
        <v>3850.06</v>
      </c>
      <c r="L10" s="4">
        <f>PlantioCaçador2013!N434</f>
        <v>3850.06</v>
      </c>
      <c r="M10" s="4">
        <f>PlantioCaçador2013!O434</f>
        <v>3850.06</v>
      </c>
      <c r="N10" s="4">
        <f>PlantioCaçador2013!P434</f>
        <v>3850.06</v>
      </c>
      <c r="O10" s="4">
        <f>PlantioCaçador2013!Q434</f>
        <v>3850.06</v>
      </c>
      <c r="P10" s="4">
        <f>PlantioCaçador2013!R434</f>
        <v>3850.06</v>
      </c>
      <c r="Q10" s="4">
        <f>PlantioCaçador2013!S434</f>
        <v>3850.06</v>
      </c>
      <c r="R10" s="4">
        <f>PlantioCaçador2013!T434</f>
        <v>3850.06</v>
      </c>
      <c r="S10" s="4">
        <f>PlantioCaçador2013!U434</f>
        <v>3850.06</v>
      </c>
      <c r="T10" s="4">
        <f>PlantioCaçador2013!V434</f>
        <v>3850.06</v>
      </c>
      <c r="U10" s="4">
        <f>PlantioCaçador2013!W434</f>
        <v>3850.06</v>
      </c>
      <c r="V10" s="4">
        <f>PlantioCaçador2013!X434</f>
        <v>3850.06</v>
      </c>
      <c r="W10" s="4">
        <f>PlantioCaçador2013!Y434</f>
        <v>3850.06</v>
      </c>
      <c r="X10" s="4">
        <f>PlantioCaçador2013!Z434</f>
        <v>3850.06</v>
      </c>
      <c r="Y10" s="4">
        <f>PlantioCaçador2013!AA434</f>
        <v>3850.06</v>
      </c>
      <c r="Z10" s="4">
        <f>PlantioCaçador2013!AB434</f>
        <v>3850.06</v>
      </c>
      <c r="AA10" s="4">
        <f>PlantioCaçador2013!AC434</f>
        <v>0</v>
      </c>
      <c r="AB10" s="10"/>
      <c r="AC10" s="10"/>
      <c r="AD10" s="10"/>
      <c r="AE10" s="10"/>
      <c r="AF10" s="24">
        <f t="shared" si="1"/>
        <v>69301.07999999999</v>
      </c>
    </row>
    <row r="11" spans="1:32" ht="13.5" thickBot="1">
      <c r="A11" s="15" t="s">
        <v>77</v>
      </c>
      <c r="B11" s="77">
        <f>PlantioCaçador2013!F473</f>
        <v>284</v>
      </c>
      <c r="C11" s="72"/>
      <c r="D11" s="72"/>
      <c r="E11" s="72"/>
      <c r="F11" s="72"/>
      <c r="G11" s="72"/>
      <c r="H11" s="72"/>
      <c r="I11" s="51">
        <f>PlantioCaçador2013!K492</f>
        <v>9176.05</v>
      </c>
      <c r="J11" s="52">
        <f>PlantioCaçador2013!L492</f>
        <v>9176.05</v>
      </c>
      <c r="K11" s="52">
        <f>PlantioCaçador2013!M492</f>
        <v>9176.05</v>
      </c>
      <c r="L11" s="52">
        <f>PlantioCaçador2013!N492</f>
        <v>9176.05</v>
      </c>
      <c r="M11" s="52">
        <f>PlantioCaçador2013!O492</f>
        <v>9176.05</v>
      </c>
      <c r="N11" s="52">
        <f>PlantioCaçador2013!P492</f>
        <v>9176.05</v>
      </c>
      <c r="O11" s="52">
        <f>PlantioCaçador2013!Q492</f>
        <v>9176.05</v>
      </c>
      <c r="P11" s="52">
        <f>PlantioCaçador2013!R492</f>
        <v>9176.05</v>
      </c>
      <c r="Q11" s="52">
        <f>PlantioCaçador2013!S492</f>
        <v>9176.05</v>
      </c>
      <c r="R11" s="52">
        <f>PlantioCaçador2013!T492</f>
        <v>9176.05</v>
      </c>
      <c r="S11" s="52">
        <f>PlantioCaçador2013!U492</f>
        <v>9176.05</v>
      </c>
      <c r="T11" s="52">
        <f>PlantioCaçador2013!V492</f>
        <v>9176.05</v>
      </c>
      <c r="U11" s="52">
        <f>PlantioCaçador2013!W492</f>
        <v>9176.05</v>
      </c>
      <c r="V11" s="52">
        <f>PlantioCaçador2013!X492</f>
        <v>9176.05</v>
      </c>
      <c r="W11" s="52">
        <f>PlantioCaçador2013!Y492</f>
        <v>9176.05</v>
      </c>
      <c r="X11" s="52">
        <f>PlantioCaçador2013!Z492</f>
        <v>9176.05</v>
      </c>
      <c r="Y11" s="52">
        <f>PlantioCaçador2013!AA492</f>
        <v>9176.05</v>
      </c>
      <c r="Z11" s="52">
        <f>PlantioCaçador2013!AB492</f>
        <v>9176.05</v>
      </c>
      <c r="AA11" s="52">
        <f>PlantioCaçador2013!AC492</f>
        <v>2277.86</v>
      </c>
      <c r="AB11" s="52">
        <f>PlantioCaçador2013!AD492</f>
        <v>0</v>
      </c>
      <c r="AC11" s="72"/>
      <c r="AD11" s="72"/>
      <c r="AE11" s="72"/>
      <c r="AF11" s="73">
        <f t="shared" si="1"/>
        <v>167446.75999999998</v>
      </c>
    </row>
    <row r="12" spans="1:32" ht="14.25" thickBot="1" thickTop="1">
      <c r="A12" s="63"/>
      <c r="B12" s="36"/>
      <c r="C12" s="36"/>
      <c r="D12" s="36"/>
      <c r="E12" s="36"/>
      <c r="F12" s="36"/>
      <c r="G12" s="36"/>
      <c r="H12" s="36"/>
      <c r="I12" s="6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84"/>
    </row>
    <row r="13" spans="1:33" ht="14.25" thickBot="1" thickTop="1">
      <c r="A13" s="64" t="s">
        <v>48</v>
      </c>
      <c r="B13" s="90">
        <f>SUM(B3:B11)</f>
        <v>1272.6</v>
      </c>
      <c r="C13" s="74">
        <f>SUM(C3:C11)</f>
        <v>0</v>
      </c>
      <c r="D13" s="74">
        <f aca="true" t="shared" si="2" ref="D13:AE13">SUM(D3:D11)</f>
        <v>0</v>
      </c>
      <c r="E13" s="74">
        <f t="shared" si="2"/>
        <v>0</v>
      </c>
      <c r="F13" s="74">
        <f t="shared" si="2"/>
        <v>0</v>
      </c>
      <c r="G13" s="74">
        <f t="shared" si="2"/>
        <v>0</v>
      </c>
      <c r="H13" s="74">
        <f t="shared" si="2"/>
        <v>0</v>
      </c>
      <c r="I13" s="66">
        <f t="shared" si="2"/>
        <v>41117.73</v>
      </c>
      <c r="J13" s="74">
        <f t="shared" si="2"/>
        <v>41117.73</v>
      </c>
      <c r="K13" s="74">
        <f t="shared" si="2"/>
        <v>41117.73</v>
      </c>
      <c r="L13" s="74">
        <f t="shared" si="2"/>
        <v>41117.73</v>
      </c>
      <c r="M13" s="74">
        <f t="shared" si="2"/>
        <v>41117.73</v>
      </c>
      <c r="N13" s="74">
        <f t="shared" si="2"/>
        <v>41117.73</v>
      </c>
      <c r="O13" s="74">
        <f t="shared" si="2"/>
        <v>41117.73</v>
      </c>
      <c r="P13" s="74">
        <f t="shared" si="2"/>
        <v>41117.73</v>
      </c>
      <c r="Q13" s="74">
        <f t="shared" si="2"/>
        <v>41117.73</v>
      </c>
      <c r="R13" s="74">
        <f t="shared" si="2"/>
        <v>41117.73</v>
      </c>
      <c r="S13" s="74">
        <f t="shared" si="2"/>
        <v>41117.73</v>
      </c>
      <c r="T13" s="74">
        <f t="shared" si="2"/>
        <v>41117.73</v>
      </c>
      <c r="U13" s="74">
        <f t="shared" si="2"/>
        <v>41117.73</v>
      </c>
      <c r="V13" s="74">
        <f t="shared" si="2"/>
        <v>41117.73</v>
      </c>
      <c r="W13" s="74">
        <f t="shared" si="2"/>
        <v>41117.73</v>
      </c>
      <c r="X13" s="74">
        <f t="shared" si="2"/>
        <v>41117.73</v>
      </c>
      <c r="Y13" s="74">
        <f t="shared" si="2"/>
        <v>39308.37</v>
      </c>
      <c r="Z13" s="74">
        <f t="shared" si="2"/>
        <v>39182.36</v>
      </c>
      <c r="AA13" s="74">
        <f t="shared" si="2"/>
        <v>20282.62</v>
      </c>
      <c r="AB13" s="74">
        <f t="shared" si="2"/>
        <v>10680.08</v>
      </c>
      <c r="AC13" s="74">
        <f t="shared" si="2"/>
        <v>6774.77</v>
      </c>
      <c r="AD13" s="74">
        <f t="shared" si="2"/>
        <v>5227.12</v>
      </c>
      <c r="AE13" s="74">
        <f t="shared" si="2"/>
        <v>0</v>
      </c>
      <c r="AF13" s="78">
        <f>SUM(C13:AE13)</f>
        <v>779338.9999999999</v>
      </c>
      <c r="AG13" s="1">
        <f>AF13-PlantioCaçador2013!AX495</f>
        <v>0</v>
      </c>
    </row>
    <row r="14" spans="1:33" ht="14.25" thickBot="1" thickTop="1">
      <c r="A14" s="214"/>
      <c r="B14" s="36"/>
      <c r="C14" s="36"/>
      <c r="D14" s="36"/>
      <c r="E14" s="36"/>
      <c r="F14" s="36"/>
      <c r="G14" s="209"/>
      <c r="H14" s="210"/>
      <c r="I14" s="211"/>
      <c r="J14" s="212"/>
      <c r="K14" s="213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1"/>
    </row>
    <row r="15" spans="3:32" ht="13.5" thickTop="1">
      <c r="C15" s="1"/>
      <c r="D15" s="1"/>
      <c r="E15" s="1"/>
      <c r="F15" s="1"/>
      <c r="G15" s="96" t="s">
        <v>81</v>
      </c>
      <c r="H15" s="47">
        <f>SUM(C13:H13)</f>
        <v>0</v>
      </c>
      <c r="I15" s="48">
        <f>SUM(I13:AE13)</f>
        <v>779338.9999999999</v>
      </c>
      <c r="J15" s="48">
        <f>H15+I15</f>
        <v>779338.9999999999</v>
      </c>
      <c r="K15" s="40">
        <f>J15-AF13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3:32" ht="13.5" thickBot="1">
      <c r="C16" s="1"/>
      <c r="D16" s="1"/>
      <c r="E16" s="1"/>
      <c r="F16" s="1"/>
      <c r="G16" s="96" t="s">
        <v>7</v>
      </c>
      <c r="H16" s="79">
        <f>ROUND(H15/J15%,2)</f>
        <v>0</v>
      </c>
      <c r="I16" s="72">
        <f>ROUND(I15/J15%,2)</f>
        <v>100</v>
      </c>
      <c r="J16" s="72">
        <f>H16+I16</f>
        <v>100</v>
      </c>
      <c r="K16" s="7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ht="14.25" thickBot="1" thickTop="1">
      <c r="C17" s="1"/>
      <c r="D17" s="1"/>
      <c r="E17" s="1"/>
      <c r="F17" s="1"/>
      <c r="G17" s="96"/>
      <c r="H17" s="91" t="s">
        <v>79</v>
      </c>
      <c r="I17" s="78" t="s">
        <v>80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1" ht="13.5" thickTop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5" thickBot="1">
      <c r="A19" t="s">
        <v>78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2" ht="14.25" thickBot="1" thickTop="1">
      <c r="A20" s="64"/>
      <c r="B20" s="99"/>
      <c r="C20" s="71">
        <v>2007</v>
      </c>
      <c r="D20" s="71">
        <f>C20+1</f>
        <v>2008</v>
      </c>
      <c r="E20" s="71">
        <f aca="true" t="shared" si="3" ref="E20:AE20">D20+1</f>
        <v>2009</v>
      </c>
      <c r="F20" s="71">
        <f t="shared" si="3"/>
        <v>2010</v>
      </c>
      <c r="G20" s="71">
        <f t="shared" si="3"/>
        <v>2011</v>
      </c>
      <c r="H20" s="71">
        <f t="shared" si="3"/>
        <v>2012</v>
      </c>
      <c r="I20" s="75">
        <f t="shared" si="3"/>
        <v>2013</v>
      </c>
      <c r="J20" s="71">
        <f t="shared" si="3"/>
        <v>2014</v>
      </c>
      <c r="K20" s="71">
        <f t="shared" si="3"/>
        <v>2015</v>
      </c>
      <c r="L20" s="71">
        <f t="shared" si="3"/>
        <v>2016</v>
      </c>
      <c r="M20" s="71">
        <f t="shared" si="3"/>
        <v>2017</v>
      </c>
      <c r="N20" s="71">
        <f t="shared" si="3"/>
        <v>2018</v>
      </c>
      <c r="O20" s="71">
        <f t="shared" si="3"/>
        <v>2019</v>
      </c>
      <c r="P20" s="71">
        <f t="shared" si="3"/>
        <v>2020</v>
      </c>
      <c r="Q20" s="71">
        <f t="shared" si="3"/>
        <v>2021</v>
      </c>
      <c r="R20" s="71">
        <f t="shared" si="3"/>
        <v>2022</v>
      </c>
      <c r="S20" s="71">
        <f t="shared" si="3"/>
        <v>2023</v>
      </c>
      <c r="T20" s="71">
        <f t="shared" si="3"/>
        <v>2024</v>
      </c>
      <c r="U20" s="71">
        <f t="shared" si="3"/>
        <v>2025</v>
      </c>
      <c r="V20" s="71">
        <f t="shared" si="3"/>
        <v>2026</v>
      </c>
      <c r="W20" s="71">
        <f t="shared" si="3"/>
        <v>2027</v>
      </c>
      <c r="X20" s="71">
        <f t="shared" si="3"/>
        <v>2028</v>
      </c>
      <c r="Y20" s="71">
        <f t="shared" si="3"/>
        <v>2029</v>
      </c>
      <c r="Z20" s="71">
        <f t="shared" si="3"/>
        <v>2030</v>
      </c>
      <c r="AA20" s="71">
        <f t="shared" si="3"/>
        <v>2031</v>
      </c>
      <c r="AB20" s="71">
        <f t="shared" si="3"/>
        <v>2032</v>
      </c>
      <c r="AC20" s="71">
        <f t="shared" si="3"/>
        <v>2033</v>
      </c>
      <c r="AD20" s="71">
        <f t="shared" si="3"/>
        <v>2034</v>
      </c>
      <c r="AE20" s="71">
        <f t="shared" si="3"/>
        <v>2035</v>
      </c>
      <c r="AF20" s="86"/>
    </row>
    <row r="21" spans="1:32" ht="13.5" thickTop="1">
      <c r="A21" s="108" t="s">
        <v>5</v>
      </c>
      <c r="B21" s="97"/>
      <c r="C21" s="3">
        <v>3.04</v>
      </c>
      <c r="D21" s="3">
        <v>3.04</v>
      </c>
      <c r="E21" s="3">
        <v>3.04</v>
      </c>
      <c r="F21" s="3">
        <v>3.04</v>
      </c>
      <c r="G21" s="3">
        <v>3.04</v>
      </c>
      <c r="H21" s="3">
        <v>3.04</v>
      </c>
      <c r="I21" s="82">
        <v>3.04</v>
      </c>
      <c r="J21" s="48">
        <v>3.04</v>
      </c>
      <c r="K21" s="48">
        <v>3.04</v>
      </c>
      <c r="L21" s="48">
        <v>3.04</v>
      </c>
      <c r="M21" s="48">
        <v>3.04</v>
      </c>
      <c r="N21" s="48">
        <v>3.04</v>
      </c>
      <c r="O21" s="48">
        <v>3.04</v>
      </c>
      <c r="P21" s="48">
        <v>3.04</v>
      </c>
      <c r="Q21" s="48">
        <v>3.04</v>
      </c>
      <c r="R21" s="48">
        <v>3.04</v>
      </c>
      <c r="S21" s="48">
        <v>3.04</v>
      </c>
      <c r="T21" s="48">
        <v>3.04</v>
      </c>
      <c r="U21" s="48">
        <v>3.04</v>
      </c>
      <c r="V21" s="48">
        <v>3.04</v>
      </c>
      <c r="W21" s="48">
        <v>3.04</v>
      </c>
      <c r="X21" s="48">
        <v>3.04</v>
      </c>
      <c r="Y21" s="48">
        <v>3.04</v>
      </c>
      <c r="Z21" s="48">
        <v>3.04</v>
      </c>
      <c r="AA21" s="48">
        <v>3.04</v>
      </c>
      <c r="AB21" s="48">
        <v>3.04</v>
      </c>
      <c r="AC21" s="48">
        <v>3.04</v>
      </c>
      <c r="AD21" s="48">
        <v>3.04</v>
      </c>
      <c r="AE21" s="48">
        <v>3.04</v>
      </c>
      <c r="AF21" s="48"/>
    </row>
    <row r="22" spans="1:32" ht="13.5" thickBot="1">
      <c r="A22" s="57" t="s">
        <v>6</v>
      </c>
      <c r="B22" s="68"/>
      <c r="C22" s="16">
        <v>6</v>
      </c>
      <c r="D22" s="109">
        <v>5</v>
      </c>
      <c r="E22" s="109">
        <v>4</v>
      </c>
      <c r="F22" s="94">
        <v>3</v>
      </c>
      <c r="G22" s="94">
        <v>2</v>
      </c>
      <c r="H22" s="72">
        <v>1</v>
      </c>
      <c r="I22" s="110">
        <v>0</v>
      </c>
      <c r="J22" s="72">
        <v>1</v>
      </c>
      <c r="K22" s="94">
        <v>2</v>
      </c>
      <c r="L22" s="72">
        <v>3</v>
      </c>
      <c r="M22" s="94">
        <v>4</v>
      </c>
      <c r="N22" s="72">
        <v>5</v>
      </c>
      <c r="O22" s="94">
        <v>6</v>
      </c>
      <c r="P22" s="72">
        <v>7</v>
      </c>
      <c r="Q22" s="94">
        <v>8</v>
      </c>
      <c r="R22" s="72">
        <v>9</v>
      </c>
      <c r="S22" s="94">
        <v>10</v>
      </c>
      <c r="T22" s="72">
        <v>11</v>
      </c>
      <c r="U22" s="94">
        <v>12</v>
      </c>
      <c r="V22" s="72">
        <v>13</v>
      </c>
      <c r="W22" s="94">
        <v>14</v>
      </c>
      <c r="X22" s="72">
        <v>15</v>
      </c>
      <c r="Y22" s="94">
        <v>16</v>
      </c>
      <c r="Z22" s="72">
        <v>17</v>
      </c>
      <c r="AA22" s="94">
        <v>18</v>
      </c>
      <c r="AB22" s="72">
        <v>19</v>
      </c>
      <c r="AC22" s="94">
        <v>20</v>
      </c>
      <c r="AD22" s="72">
        <v>21</v>
      </c>
      <c r="AE22" s="94">
        <v>22</v>
      </c>
      <c r="AF22" s="73"/>
    </row>
    <row r="23" spans="1:32" ht="13.5" thickTop="1">
      <c r="A23" s="59"/>
      <c r="B23" s="69" t="s">
        <v>4</v>
      </c>
      <c r="C23" s="27"/>
      <c r="D23" s="106"/>
      <c r="E23" s="106"/>
      <c r="F23" s="107"/>
      <c r="G23" s="107"/>
      <c r="H23" s="36"/>
      <c r="I23" s="4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67"/>
    </row>
    <row r="24" spans="1:32" ht="12.75">
      <c r="A24" s="7" t="s">
        <v>69</v>
      </c>
      <c r="B24" s="20">
        <f aca="true" t="shared" si="4" ref="B24:B32">B3</f>
        <v>59.9</v>
      </c>
      <c r="C24" s="4">
        <f aca="true" t="shared" si="5" ref="C24:H24">ROUND(C3*(1+C21%)^C22,2)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12">
        <f aca="true" t="shared" si="6" ref="I24:I32">I3</f>
        <v>1935.37</v>
      </c>
      <c r="J24" s="4">
        <f aca="true" t="shared" si="7" ref="J24:AE24">ROUND(J3/(1+J21%)^J22,2)</f>
        <v>1878.27</v>
      </c>
      <c r="K24" s="4">
        <f t="shared" si="7"/>
        <v>1822.86</v>
      </c>
      <c r="L24" s="4">
        <f t="shared" si="7"/>
        <v>1769.08</v>
      </c>
      <c r="M24" s="4">
        <f t="shared" si="7"/>
        <v>1716.88</v>
      </c>
      <c r="N24" s="4">
        <f t="shared" si="7"/>
        <v>1666.23</v>
      </c>
      <c r="O24" s="4">
        <f t="shared" si="7"/>
        <v>1617.07</v>
      </c>
      <c r="P24" s="4">
        <f t="shared" si="7"/>
        <v>1569.36</v>
      </c>
      <c r="Q24" s="4">
        <f t="shared" si="7"/>
        <v>1523.06</v>
      </c>
      <c r="R24" s="4">
        <f t="shared" si="7"/>
        <v>1478.13</v>
      </c>
      <c r="S24" s="4">
        <f t="shared" si="7"/>
        <v>1434.52</v>
      </c>
      <c r="T24" s="4">
        <f t="shared" si="7"/>
        <v>1392.19</v>
      </c>
      <c r="U24" s="4">
        <f t="shared" si="7"/>
        <v>1351.12</v>
      </c>
      <c r="V24" s="4">
        <f t="shared" si="7"/>
        <v>1311.26</v>
      </c>
      <c r="W24" s="4">
        <f t="shared" si="7"/>
        <v>1272.57</v>
      </c>
      <c r="X24" s="4">
        <f t="shared" si="7"/>
        <v>1235.03</v>
      </c>
      <c r="Y24" s="4">
        <f t="shared" si="7"/>
        <v>78.04</v>
      </c>
      <c r="Z24" s="4">
        <f t="shared" si="7"/>
        <v>0</v>
      </c>
      <c r="AA24" s="4">
        <f t="shared" si="7"/>
        <v>0</v>
      </c>
      <c r="AB24" s="4">
        <f t="shared" si="7"/>
        <v>0</v>
      </c>
      <c r="AC24" s="4">
        <f t="shared" si="7"/>
        <v>0</v>
      </c>
      <c r="AD24" s="4">
        <f t="shared" si="7"/>
        <v>0</v>
      </c>
      <c r="AE24" s="4">
        <f t="shared" si="7"/>
        <v>0</v>
      </c>
      <c r="AF24" s="24">
        <f>SUM(C24:AE24)</f>
        <v>25051.039999999994</v>
      </c>
    </row>
    <row r="25" spans="1:32" ht="12.75">
      <c r="A25" s="7" t="s">
        <v>70</v>
      </c>
      <c r="B25" s="20">
        <f t="shared" si="4"/>
        <v>90.58</v>
      </c>
      <c r="C25" s="4">
        <f aca="true" t="shared" si="8" ref="C25:H25">ROUND(C4*(1+C21%)^C22,2)</f>
        <v>0</v>
      </c>
      <c r="D25" s="4">
        <f t="shared" si="8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12">
        <f t="shared" si="6"/>
        <v>2926.64</v>
      </c>
      <c r="J25" s="4">
        <f aca="true" t="shared" si="9" ref="J25:AE25">ROUND(J4/(1+J21%)^J22,2)</f>
        <v>2840.3</v>
      </c>
      <c r="K25" s="4">
        <f t="shared" si="9"/>
        <v>2756.5</v>
      </c>
      <c r="L25" s="4">
        <f t="shared" si="9"/>
        <v>2675.17</v>
      </c>
      <c r="M25" s="4">
        <f t="shared" si="9"/>
        <v>2596.25</v>
      </c>
      <c r="N25" s="4">
        <f t="shared" si="9"/>
        <v>2519.65</v>
      </c>
      <c r="O25" s="4">
        <f t="shared" si="9"/>
        <v>2445.31</v>
      </c>
      <c r="P25" s="4">
        <f t="shared" si="9"/>
        <v>2373.17</v>
      </c>
      <c r="Q25" s="4">
        <f t="shared" si="9"/>
        <v>2303.15</v>
      </c>
      <c r="R25" s="4">
        <f t="shared" si="9"/>
        <v>2235.2</v>
      </c>
      <c r="S25" s="4">
        <f t="shared" si="9"/>
        <v>2169.26</v>
      </c>
      <c r="T25" s="4">
        <f t="shared" si="9"/>
        <v>2105.26</v>
      </c>
      <c r="U25" s="4">
        <f t="shared" si="9"/>
        <v>2043.14</v>
      </c>
      <c r="V25" s="4">
        <f t="shared" si="9"/>
        <v>1982.87</v>
      </c>
      <c r="W25" s="4">
        <f t="shared" si="9"/>
        <v>1924.36</v>
      </c>
      <c r="X25" s="4">
        <f t="shared" si="9"/>
        <v>1867.59</v>
      </c>
      <c r="Y25" s="4">
        <f t="shared" si="9"/>
        <v>1812.49</v>
      </c>
      <c r="Z25" s="4">
        <f t="shared" si="9"/>
        <v>1759.02</v>
      </c>
      <c r="AA25" s="4">
        <f t="shared" si="9"/>
        <v>1707.12</v>
      </c>
      <c r="AB25" s="4">
        <f t="shared" si="9"/>
        <v>1656.75</v>
      </c>
      <c r="AC25" s="4">
        <f t="shared" si="9"/>
        <v>1607.88</v>
      </c>
      <c r="AD25" s="4">
        <f t="shared" si="9"/>
        <v>1560.44</v>
      </c>
      <c r="AE25" s="4">
        <f t="shared" si="9"/>
        <v>0</v>
      </c>
      <c r="AF25" s="24">
        <f aca="true" t="shared" si="10" ref="AF25:AF32">SUM(C25:AE25)</f>
        <v>47867.52</v>
      </c>
    </row>
    <row r="26" spans="1:32" ht="12.75">
      <c r="A26" s="7" t="s">
        <v>71</v>
      </c>
      <c r="B26" s="20">
        <f t="shared" si="4"/>
        <v>24</v>
      </c>
      <c r="C26" s="4">
        <f aca="true" t="shared" si="11" ref="C26:H26">ROUND(C5*(1+C21%)^C22,2)</f>
        <v>0</v>
      </c>
      <c r="D26" s="4">
        <f t="shared" si="11"/>
        <v>0</v>
      </c>
      <c r="E26" s="4">
        <f t="shared" si="11"/>
        <v>0</v>
      </c>
      <c r="F26" s="4">
        <f t="shared" si="11"/>
        <v>0</v>
      </c>
      <c r="G26" s="4">
        <f t="shared" si="11"/>
        <v>0</v>
      </c>
      <c r="H26" s="4">
        <f t="shared" si="11"/>
        <v>0</v>
      </c>
      <c r="I26" s="12">
        <f t="shared" si="6"/>
        <v>775.44</v>
      </c>
      <c r="J26" s="4">
        <f aca="true" t="shared" si="12" ref="J26:AE26">ROUND(J5/(1+J21%)^J22,2)</f>
        <v>752.56</v>
      </c>
      <c r="K26" s="4">
        <f t="shared" si="12"/>
        <v>730.36</v>
      </c>
      <c r="L26" s="4">
        <f t="shared" si="12"/>
        <v>708.81</v>
      </c>
      <c r="M26" s="4">
        <f t="shared" si="12"/>
        <v>687.9</v>
      </c>
      <c r="N26" s="4">
        <f t="shared" si="12"/>
        <v>667.6</v>
      </c>
      <c r="O26" s="4">
        <f t="shared" si="12"/>
        <v>647.91</v>
      </c>
      <c r="P26" s="4">
        <f t="shared" si="12"/>
        <v>628.79</v>
      </c>
      <c r="Q26" s="4">
        <f t="shared" si="12"/>
        <v>610.24</v>
      </c>
      <c r="R26" s="4">
        <f t="shared" si="12"/>
        <v>592.24</v>
      </c>
      <c r="S26" s="4">
        <f t="shared" si="12"/>
        <v>574.76</v>
      </c>
      <c r="T26" s="4">
        <f t="shared" si="12"/>
        <v>557.81</v>
      </c>
      <c r="U26" s="4">
        <f t="shared" si="12"/>
        <v>541.35</v>
      </c>
      <c r="V26" s="4">
        <f t="shared" si="12"/>
        <v>525.38</v>
      </c>
      <c r="W26" s="4">
        <f t="shared" si="12"/>
        <v>509.88</v>
      </c>
      <c r="X26" s="4">
        <f t="shared" si="12"/>
        <v>494.84</v>
      </c>
      <c r="Y26" s="4">
        <f t="shared" si="12"/>
        <v>480.24</v>
      </c>
      <c r="Z26" s="4">
        <f t="shared" si="12"/>
        <v>466.07</v>
      </c>
      <c r="AA26" s="4">
        <f t="shared" si="12"/>
        <v>0</v>
      </c>
      <c r="AB26" s="4">
        <f t="shared" si="12"/>
        <v>0</v>
      </c>
      <c r="AC26" s="4">
        <f t="shared" si="12"/>
        <v>0</v>
      </c>
      <c r="AD26" s="4">
        <f t="shared" si="12"/>
        <v>0</v>
      </c>
      <c r="AE26" s="4">
        <f t="shared" si="12"/>
        <v>0</v>
      </c>
      <c r="AF26" s="24">
        <f t="shared" si="10"/>
        <v>10952.179999999998</v>
      </c>
    </row>
    <row r="27" spans="1:32" ht="12.75">
      <c r="A27" s="7" t="s">
        <v>72</v>
      </c>
      <c r="B27" s="20">
        <f t="shared" si="4"/>
        <v>188.89999999999998</v>
      </c>
      <c r="C27" s="4">
        <f aca="true" t="shared" si="13" ref="C27:H27">ROUND(C6*(1+C21%)^C22,2)</f>
        <v>0</v>
      </c>
      <c r="D27" s="4">
        <f t="shared" si="13"/>
        <v>0</v>
      </c>
      <c r="E27" s="4">
        <f t="shared" si="13"/>
        <v>0</v>
      </c>
      <c r="F27" s="4">
        <f t="shared" si="13"/>
        <v>0</v>
      </c>
      <c r="G27" s="4">
        <f t="shared" si="13"/>
        <v>0</v>
      </c>
      <c r="H27" s="4">
        <f t="shared" si="13"/>
        <v>0</v>
      </c>
      <c r="I27" s="12">
        <f t="shared" si="6"/>
        <v>6103.360000000001</v>
      </c>
      <c r="J27" s="4">
        <f aca="true" t="shared" si="14" ref="J27:AE27">ROUND(J6/(1+J21%)^J22,2)</f>
        <v>5923.29</v>
      </c>
      <c r="K27" s="4">
        <f t="shared" si="14"/>
        <v>5748.54</v>
      </c>
      <c r="L27" s="4">
        <f t="shared" si="14"/>
        <v>5578.94</v>
      </c>
      <c r="M27" s="4">
        <f t="shared" si="14"/>
        <v>5414.34</v>
      </c>
      <c r="N27" s="4">
        <f t="shared" si="14"/>
        <v>5254.6</v>
      </c>
      <c r="O27" s="4">
        <f t="shared" si="14"/>
        <v>5099.57</v>
      </c>
      <c r="P27" s="4">
        <f t="shared" si="14"/>
        <v>4949.12</v>
      </c>
      <c r="Q27" s="4">
        <f t="shared" si="14"/>
        <v>4803.11</v>
      </c>
      <c r="R27" s="4">
        <f t="shared" si="14"/>
        <v>4661.4</v>
      </c>
      <c r="S27" s="4">
        <f t="shared" si="14"/>
        <v>4523.87</v>
      </c>
      <c r="T27" s="4">
        <f t="shared" si="14"/>
        <v>4390.41</v>
      </c>
      <c r="U27" s="4">
        <f t="shared" si="14"/>
        <v>4260.87</v>
      </c>
      <c r="V27" s="4">
        <f t="shared" si="14"/>
        <v>4135.17</v>
      </c>
      <c r="W27" s="4">
        <f t="shared" si="14"/>
        <v>4013.17</v>
      </c>
      <c r="X27" s="4">
        <f t="shared" si="14"/>
        <v>3894.76</v>
      </c>
      <c r="Y27" s="4">
        <f t="shared" si="14"/>
        <v>3779.86</v>
      </c>
      <c r="Z27" s="4">
        <f t="shared" si="14"/>
        <v>3668.34</v>
      </c>
      <c r="AA27" s="4">
        <f t="shared" si="14"/>
        <v>1652.84</v>
      </c>
      <c r="AB27" s="4">
        <f t="shared" si="14"/>
        <v>1110.24</v>
      </c>
      <c r="AC27" s="4">
        <f t="shared" si="14"/>
        <v>1077.48</v>
      </c>
      <c r="AD27" s="4">
        <f t="shared" si="14"/>
        <v>1045.69</v>
      </c>
      <c r="AE27" s="4">
        <f t="shared" si="14"/>
        <v>0</v>
      </c>
      <c r="AF27" s="24">
        <f t="shared" si="10"/>
        <v>91088.96999999999</v>
      </c>
    </row>
    <row r="28" spans="1:32" ht="12.75">
      <c r="A28" s="7" t="s">
        <v>73</v>
      </c>
      <c r="B28" s="20">
        <f t="shared" si="4"/>
        <v>148.66</v>
      </c>
      <c r="C28" s="4">
        <f aca="true" t="shared" si="15" ref="C28:H28">ROUND(C7*(1+C21%)^C22,2)</f>
        <v>0</v>
      </c>
      <c r="D28" s="4">
        <f t="shared" si="15"/>
        <v>0</v>
      </c>
      <c r="E28" s="4">
        <f t="shared" si="15"/>
        <v>0</v>
      </c>
      <c r="F28" s="4">
        <f t="shared" si="15"/>
        <v>0</v>
      </c>
      <c r="G28" s="4">
        <f t="shared" si="15"/>
        <v>0</v>
      </c>
      <c r="H28" s="4">
        <f t="shared" si="15"/>
        <v>0</v>
      </c>
      <c r="I28" s="12">
        <f t="shared" si="6"/>
        <v>4803.2</v>
      </c>
      <c r="J28" s="4">
        <f aca="true" t="shared" si="16" ref="J28:AE28">ROUND(J7/(1+J21%)^J22,2)</f>
        <v>4661.49</v>
      </c>
      <c r="K28" s="4">
        <f t="shared" si="16"/>
        <v>4523.96</v>
      </c>
      <c r="L28" s="4">
        <f t="shared" si="16"/>
        <v>4390.49</v>
      </c>
      <c r="M28" s="4">
        <f t="shared" si="16"/>
        <v>4260.96</v>
      </c>
      <c r="N28" s="4">
        <f t="shared" si="16"/>
        <v>4135.25</v>
      </c>
      <c r="O28" s="4">
        <f t="shared" si="16"/>
        <v>4013.24</v>
      </c>
      <c r="P28" s="4">
        <f t="shared" si="16"/>
        <v>3894.84</v>
      </c>
      <c r="Q28" s="4">
        <f t="shared" si="16"/>
        <v>3779.93</v>
      </c>
      <c r="R28" s="4">
        <f t="shared" si="16"/>
        <v>3668.41</v>
      </c>
      <c r="S28" s="4">
        <f t="shared" si="16"/>
        <v>3560.18</v>
      </c>
      <c r="T28" s="4">
        <f t="shared" si="16"/>
        <v>3455.15</v>
      </c>
      <c r="U28" s="4">
        <f t="shared" si="16"/>
        <v>3353.21</v>
      </c>
      <c r="V28" s="4">
        <f t="shared" si="16"/>
        <v>3254.28</v>
      </c>
      <c r="W28" s="4">
        <f t="shared" si="16"/>
        <v>3158.27</v>
      </c>
      <c r="X28" s="4">
        <f t="shared" si="16"/>
        <v>3065.09</v>
      </c>
      <c r="Y28" s="4">
        <f t="shared" si="16"/>
        <v>2974.66</v>
      </c>
      <c r="Z28" s="4">
        <f t="shared" si="16"/>
        <v>2886.9</v>
      </c>
      <c r="AA28" s="4">
        <f t="shared" si="16"/>
        <v>872.03</v>
      </c>
      <c r="AB28" s="4">
        <f t="shared" si="16"/>
        <v>846.3</v>
      </c>
      <c r="AC28" s="4">
        <f t="shared" si="16"/>
        <v>0</v>
      </c>
      <c r="AD28" s="4">
        <f t="shared" si="16"/>
        <v>0</v>
      </c>
      <c r="AE28" s="4">
        <f t="shared" si="16"/>
        <v>0</v>
      </c>
      <c r="AF28" s="24">
        <f t="shared" si="10"/>
        <v>69557.83999999998</v>
      </c>
    </row>
    <row r="29" spans="1:32" ht="12.75">
      <c r="A29" s="7" t="s">
        <v>74</v>
      </c>
      <c r="B29" s="20">
        <f t="shared" si="4"/>
        <v>234.89999999999998</v>
      </c>
      <c r="C29" s="4">
        <f aca="true" t="shared" si="17" ref="C29:H29">ROUND(C8*(1+C21%)^C22,2)</f>
        <v>0</v>
      </c>
      <c r="D29" s="4">
        <f t="shared" si="17"/>
        <v>0</v>
      </c>
      <c r="E29" s="4">
        <f t="shared" si="17"/>
        <v>0</v>
      </c>
      <c r="F29" s="4">
        <f t="shared" si="17"/>
        <v>0</v>
      </c>
      <c r="G29" s="4">
        <f t="shared" si="17"/>
        <v>0</v>
      </c>
      <c r="H29" s="4">
        <f t="shared" si="17"/>
        <v>0</v>
      </c>
      <c r="I29" s="12">
        <f t="shared" si="6"/>
        <v>7589.630000000001</v>
      </c>
      <c r="J29" s="4">
        <f aca="true" t="shared" si="18" ref="J29:AE29">ROUND(J8/(1+J21%)^J22,2)</f>
        <v>7365.71</v>
      </c>
      <c r="K29" s="4">
        <f t="shared" si="18"/>
        <v>7148.4</v>
      </c>
      <c r="L29" s="4">
        <f t="shared" si="18"/>
        <v>6937.5</v>
      </c>
      <c r="M29" s="4">
        <f t="shared" si="18"/>
        <v>6732.82</v>
      </c>
      <c r="N29" s="4">
        <f t="shared" si="18"/>
        <v>6534.18</v>
      </c>
      <c r="O29" s="4">
        <f t="shared" si="18"/>
        <v>6341.41</v>
      </c>
      <c r="P29" s="4">
        <f t="shared" si="18"/>
        <v>6154.31</v>
      </c>
      <c r="Q29" s="4">
        <f t="shared" si="18"/>
        <v>5972.74</v>
      </c>
      <c r="R29" s="4">
        <f t="shared" si="18"/>
        <v>5796.53</v>
      </c>
      <c r="S29" s="4">
        <f t="shared" si="18"/>
        <v>5625.51</v>
      </c>
      <c r="T29" s="4">
        <f t="shared" si="18"/>
        <v>5459.54</v>
      </c>
      <c r="U29" s="4">
        <f t="shared" si="18"/>
        <v>5298.47</v>
      </c>
      <c r="V29" s="4">
        <f t="shared" si="18"/>
        <v>5142.15</v>
      </c>
      <c r="W29" s="4">
        <f t="shared" si="18"/>
        <v>4990.44</v>
      </c>
      <c r="X29" s="4">
        <f t="shared" si="18"/>
        <v>4843.21</v>
      </c>
      <c r="Y29" s="4">
        <f t="shared" si="18"/>
        <v>4700.32</v>
      </c>
      <c r="Z29" s="4">
        <f t="shared" si="18"/>
        <v>4561.64</v>
      </c>
      <c r="AA29" s="4">
        <f t="shared" si="18"/>
        <v>3961.55</v>
      </c>
      <c r="AB29" s="4">
        <f t="shared" si="18"/>
        <v>192.05</v>
      </c>
      <c r="AC29" s="4">
        <f t="shared" si="18"/>
        <v>186.39</v>
      </c>
      <c r="AD29" s="4">
        <f t="shared" si="18"/>
        <v>180.89</v>
      </c>
      <c r="AE29" s="4">
        <f t="shared" si="18"/>
        <v>0</v>
      </c>
      <c r="AF29" s="24">
        <f t="shared" si="10"/>
        <v>111715.39</v>
      </c>
    </row>
    <row r="30" spans="1:32" ht="12.75">
      <c r="A30" s="7" t="s">
        <v>75</v>
      </c>
      <c r="B30" s="20">
        <f t="shared" si="4"/>
        <v>122.5</v>
      </c>
      <c r="C30" s="4">
        <f aca="true" t="shared" si="19" ref="C30:H30">ROUND(C9*(1+C21%)^C22,2)</f>
        <v>0</v>
      </c>
      <c r="D30" s="4">
        <f t="shared" si="19"/>
        <v>0</v>
      </c>
      <c r="E30" s="4">
        <f t="shared" si="19"/>
        <v>0</v>
      </c>
      <c r="F30" s="4">
        <f t="shared" si="19"/>
        <v>0</v>
      </c>
      <c r="G30" s="4">
        <f t="shared" si="19"/>
        <v>0</v>
      </c>
      <c r="H30" s="4">
        <f t="shared" si="19"/>
        <v>0</v>
      </c>
      <c r="I30" s="12">
        <f t="shared" si="6"/>
        <v>3957.98</v>
      </c>
      <c r="J30" s="4">
        <f aca="true" t="shared" si="20" ref="J30:AE30">ROUND(J9/(1+J21%)^J22,2)</f>
        <v>3841.21</v>
      </c>
      <c r="K30" s="4">
        <f t="shared" si="20"/>
        <v>3727.88</v>
      </c>
      <c r="L30" s="4">
        <f t="shared" si="20"/>
        <v>3617.9</v>
      </c>
      <c r="M30" s="4">
        <f t="shared" si="20"/>
        <v>3511.16</v>
      </c>
      <c r="N30" s="4">
        <f t="shared" si="20"/>
        <v>3407.57</v>
      </c>
      <c r="O30" s="4">
        <f t="shared" si="20"/>
        <v>3307.03</v>
      </c>
      <c r="P30" s="4">
        <f t="shared" si="20"/>
        <v>3209.47</v>
      </c>
      <c r="Q30" s="4">
        <f t="shared" si="20"/>
        <v>3114.78</v>
      </c>
      <c r="R30" s="4">
        <f t="shared" si="20"/>
        <v>3022.88</v>
      </c>
      <c r="S30" s="4">
        <f t="shared" si="20"/>
        <v>2933.7</v>
      </c>
      <c r="T30" s="4">
        <f t="shared" si="20"/>
        <v>2847.14</v>
      </c>
      <c r="U30" s="4">
        <f t="shared" si="20"/>
        <v>2763.14</v>
      </c>
      <c r="V30" s="4">
        <f t="shared" si="20"/>
        <v>2681.62</v>
      </c>
      <c r="W30" s="4">
        <f t="shared" si="20"/>
        <v>2602.51</v>
      </c>
      <c r="X30" s="4">
        <f t="shared" si="20"/>
        <v>2525.72</v>
      </c>
      <c r="Y30" s="4">
        <f t="shared" si="20"/>
        <v>2451.21</v>
      </c>
      <c r="Z30" s="4">
        <f t="shared" si="20"/>
        <v>2378.89</v>
      </c>
      <c r="AA30" s="4">
        <f t="shared" si="20"/>
        <v>2308.7</v>
      </c>
      <c r="AB30" s="4">
        <f t="shared" si="20"/>
        <v>2240.59</v>
      </c>
      <c r="AC30" s="4">
        <f t="shared" si="20"/>
        <v>850.27</v>
      </c>
      <c r="AD30" s="4">
        <f t="shared" si="20"/>
        <v>0</v>
      </c>
      <c r="AE30" s="4">
        <f t="shared" si="20"/>
        <v>0</v>
      </c>
      <c r="AF30" s="24">
        <f t="shared" si="10"/>
        <v>61301.349999999984</v>
      </c>
    </row>
    <row r="31" spans="1:32" ht="12.75">
      <c r="A31" s="7" t="s">
        <v>76</v>
      </c>
      <c r="B31" s="20">
        <f t="shared" si="4"/>
        <v>119.16</v>
      </c>
      <c r="C31" s="4">
        <f aca="true" t="shared" si="21" ref="C31:H31">ROUND(C10*(1+C21%)^C22,2)</f>
        <v>0</v>
      </c>
      <c r="D31" s="4">
        <f t="shared" si="21"/>
        <v>0</v>
      </c>
      <c r="E31" s="4">
        <f t="shared" si="21"/>
        <v>0</v>
      </c>
      <c r="F31" s="4">
        <f t="shared" si="21"/>
        <v>0</v>
      </c>
      <c r="G31" s="4">
        <f t="shared" si="21"/>
        <v>0</v>
      </c>
      <c r="H31" s="4">
        <f t="shared" si="21"/>
        <v>0</v>
      </c>
      <c r="I31" s="12">
        <f t="shared" si="6"/>
        <v>3850.06</v>
      </c>
      <c r="J31" s="4">
        <f aca="true" t="shared" si="22" ref="J31:AE31">ROUND(J10/(1+J21%)^J22,2)</f>
        <v>3736.47</v>
      </c>
      <c r="K31" s="4">
        <f t="shared" si="22"/>
        <v>3626.23</v>
      </c>
      <c r="L31" s="4">
        <f t="shared" si="22"/>
        <v>3519.25</v>
      </c>
      <c r="M31" s="4">
        <f t="shared" si="22"/>
        <v>3415.42</v>
      </c>
      <c r="N31" s="4">
        <f t="shared" si="22"/>
        <v>3314.65</v>
      </c>
      <c r="O31" s="4">
        <f t="shared" si="22"/>
        <v>3216.86</v>
      </c>
      <c r="P31" s="4">
        <f t="shared" si="22"/>
        <v>3121.95</v>
      </c>
      <c r="Q31" s="4">
        <f t="shared" si="22"/>
        <v>3029.85</v>
      </c>
      <c r="R31" s="4">
        <f t="shared" si="22"/>
        <v>2940.46</v>
      </c>
      <c r="S31" s="4">
        <f t="shared" si="22"/>
        <v>2853.7</v>
      </c>
      <c r="T31" s="4">
        <f t="shared" si="22"/>
        <v>2769.51</v>
      </c>
      <c r="U31" s="4">
        <f t="shared" si="22"/>
        <v>2687.8</v>
      </c>
      <c r="V31" s="4">
        <f t="shared" si="22"/>
        <v>2608.5</v>
      </c>
      <c r="W31" s="4">
        <f t="shared" si="22"/>
        <v>2531.54</v>
      </c>
      <c r="X31" s="4">
        <f t="shared" si="22"/>
        <v>2456.86</v>
      </c>
      <c r="Y31" s="4">
        <f t="shared" si="22"/>
        <v>2384.37</v>
      </c>
      <c r="Z31" s="4">
        <f t="shared" si="22"/>
        <v>2314.03</v>
      </c>
      <c r="AA31" s="4">
        <f t="shared" si="22"/>
        <v>0</v>
      </c>
      <c r="AB31" s="4">
        <f t="shared" si="22"/>
        <v>0</v>
      </c>
      <c r="AC31" s="4">
        <f t="shared" si="22"/>
        <v>0</v>
      </c>
      <c r="AD31" s="4">
        <f t="shared" si="22"/>
        <v>0</v>
      </c>
      <c r="AE31" s="4">
        <f t="shared" si="22"/>
        <v>0</v>
      </c>
      <c r="AF31" s="24">
        <f t="shared" si="10"/>
        <v>54377.51000000001</v>
      </c>
    </row>
    <row r="32" spans="1:32" ht="13.5" thickBot="1">
      <c r="A32" s="15" t="s">
        <v>77</v>
      </c>
      <c r="B32" s="20">
        <f t="shared" si="4"/>
        <v>284</v>
      </c>
      <c r="C32" s="52">
        <f aca="true" t="shared" si="23" ref="C32:H32">ROUND(C11*(1+C21%)^C22,2)</f>
        <v>0</v>
      </c>
      <c r="D32" s="52">
        <f t="shared" si="23"/>
        <v>0</v>
      </c>
      <c r="E32" s="52">
        <f t="shared" si="23"/>
        <v>0</v>
      </c>
      <c r="F32" s="52">
        <f t="shared" si="23"/>
        <v>0</v>
      </c>
      <c r="G32" s="52">
        <f t="shared" si="23"/>
        <v>0</v>
      </c>
      <c r="H32" s="52">
        <f t="shared" si="23"/>
        <v>0</v>
      </c>
      <c r="I32" s="12">
        <f t="shared" si="6"/>
        <v>9176.05</v>
      </c>
      <c r="J32" s="52">
        <f aca="true" t="shared" si="24" ref="J32:AE32">ROUND(J11/(1+J21%)^J22,2)</f>
        <v>8905.33</v>
      </c>
      <c r="K32" s="52">
        <f t="shared" si="24"/>
        <v>8642.59</v>
      </c>
      <c r="L32" s="52">
        <f t="shared" si="24"/>
        <v>8387.61</v>
      </c>
      <c r="M32" s="52">
        <f t="shared" si="24"/>
        <v>8140.15</v>
      </c>
      <c r="N32" s="52">
        <f t="shared" si="24"/>
        <v>7899.99</v>
      </c>
      <c r="O32" s="52">
        <f t="shared" si="24"/>
        <v>7666.92</v>
      </c>
      <c r="P32" s="52">
        <f t="shared" si="24"/>
        <v>7440.72</v>
      </c>
      <c r="Q32" s="52">
        <f t="shared" si="24"/>
        <v>7221.19</v>
      </c>
      <c r="R32" s="52">
        <f t="shared" si="24"/>
        <v>7008.15</v>
      </c>
      <c r="S32" s="52">
        <f t="shared" si="24"/>
        <v>6801.38</v>
      </c>
      <c r="T32" s="52">
        <f t="shared" si="24"/>
        <v>6600.72</v>
      </c>
      <c r="U32" s="52">
        <f t="shared" si="24"/>
        <v>6405.98</v>
      </c>
      <c r="V32" s="52">
        <f t="shared" si="24"/>
        <v>6216.98</v>
      </c>
      <c r="W32" s="52">
        <f t="shared" si="24"/>
        <v>6033.56</v>
      </c>
      <c r="X32" s="52">
        <f t="shared" si="24"/>
        <v>5855.55</v>
      </c>
      <c r="Y32" s="52">
        <f t="shared" si="24"/>
        <v>5682.8</v>
      </c>
      <c r="Z32" s="52">
        <f t="shared" si="24"/>
        <v>5515.14</v>
      </c>
      <c r="AA32" s="52">
        <f t="shared" si="24"/>
        <v>1328.68</v>
      </c>
      <c r="AB32" s="52">
        <f t="shared" si="24"/>
        <v>0</v>
      </c>
      <c r="AC32" s="52">
        <f t="shared" si="24"/>
        <v>0</v>
      </c>
      <c r="AD32" s="52">
        <f t="shared" si="24"/>
        <v>0</v>
      </c>
      <c r="AE32" s="52">
        <f t="shared" si="24"/>
        <v>0</v>
      </c>
      <c r="AF32" s="73">
        <f t="shared" si="10"/>
        <v>130929.48999999999</v>
      </c>
    </row>
    <row r="33" spans="1:32" ht="14.25" thickBot="1" thickTop="1">
      <c r="A33" s="60"/>
      <c r="B33" s="70"/>
      <c r="C33" s="3"/>
      <c r="D33" s="65"/>
      <c r="E33" s="65"/>
      <c r="F33" s="95"/>
      <c r="G33" s="95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76"/>
    </row>
    <row r="34" spans="1:32" ht="14.25" thickBot="1" thickTop="1">
      <c r="A34" s="64" t="s">
        <v>96</v>
      </c>
      <c r="B34" s="90">
        <f>SUM(B24:B32)</f>
        <v>1272.6</v>
      </c>
      <c r="C34" s="74">
        <f>SUM(C24:C32)</f>
        <v>0</v>
      </c>
      <c r="D34" s="74">
        <f aca="true" t="shared" si="25" ref="D34:AE34">SUM(D24:D32)</f>
        <v>0</v>
      </c>
      <c r="E34" s="74">
        <f t="shared" si="25"/>
        <v>0</v>
      </c>
      <c r="F34" s="74">
        <f t="shared" si="25"/>
        <v>0</v>
      </c>
      <c r="G34" s="74">
        <f t="shared" si="25"/>
        <v>0</v>
      </c>
      <c r="H34" s="74">
        <f t="shared" si="25"/>
        <v>0</v>
      </c>
      <c r="I34" s="66">
        <f t="shared" si="25"/>
        <v>41117.73</v>
      </c>
      <c r="J34" s="74">
        <f t="shared" si="25"/>
        <v>39904.63</v>
      </c>
      <c r="K34" s="74">
        <f t="shared" si="25"/>
        <v>38727.31999999999</v>
      </c>
      <c r="L34" s="74">
        <f t="shared" si="25"/>
        <v>37584.75</v>
      </c>
      <c r="M34" s="74">
        <f t="shared" si="25"/>
        <v>36475.88</v>
      </c>
      <c r="N34" s="74">
        <f t="shared" si="25"/>
        <v>35399.72</v>
      </c>
      <c r="O34" s="74">
        <f t="shared" si="25"/>
        <v>34355.32</v>
      </c>
      <c r="P34" s="74">
        <f t="shared" si="25"/>
        <v>33341.73</v>
      </c>
      <c r="Q34" s="74">
        <f t="shared" si="25"/>
        <v>32358.049999999996</v>
      </c>
      <c r="R34" s="74">
        <f t="shared" si="25"/>
        <v>31403.4</v>
      </c>
      <c r="S34" s="74">
        <f t="shared" si="25"/>
        <v>30476.88</v>
      </c>
      <c r="T34" s="74">
        <f t="shared" si="25"/>
        <v>29577.730000000003</v>
      </c>
      <c r="U34" s="74">
        <f t="shared" si="25"/>
        <v>28705.079999999998</v>
      </c>
      <c r="V34" s="74">
        <f t="shared" si="25"/>
        <v>27858.21</v>
      </c>
      <c r="W34" s="74">
        <f t="shared" si="25"/>
        <v>27036.3</v>
      </c>
      <c r="X34" s="74">
        <f t="shared" si="25"/>
        <v>26238.65</v>
      </c>
      <c r="Y34" s="74">
        <f t="shared" si="25"/>
        <v>24343.989999999998</v>
      </c>
      <c r="Z34" s="74">
        <f t="shared" si="25"/>
        <v>23550.03</v>
      </c>
      <c r="AA34" s="74">
        <f t="shared" si="25"/>
        <v>11830.920000000002</v>
      </c>
      <c r="AB34" s="74">
        <f t="shared" si="25"/>
        <v>6045.93</v>
      </c>
      <c r="AC34" s="74">
        <f t="shared" si="25"/>
        <v>3722.02</v>
      </c>
      <c r="AD34" s="74">
        <f t="shared" si="25"/>
        <v>2787.02</v>
      </c>
      <c r="AE34" s="74">
        <f t="shared" si="25"/>
        <v>0</v>
      </c>
      <c r="AF34" s="78">
        <f>SUM(C34:AE34)</f>
        <v>602841.2900000002</v>
      </c>
    </row>
    <row r="35" spans="1:31" ht="13.5" thickTop="1">
      <c r="A35" s="9"/>
      <c r="B35" s="9"/>
      <c r="C35" s="8"/>
      <c r="D35" s="80"/>
      <c r="E35" s="80"/>
      <c r="F35" s="81"/>
      <c r="G35" s="96" t="s">
        <v>81</v>
      </c>
      <c r="H35" s="47">
        <f>SUM(C34:H34)</f>
        <v>0</v>
      </c>
      <c r="I35" s="48">
        <f>SUM(I34:AE34)</f>
        <v>602841.2900000002</v>
      </c>
      <c r="J35" s="48">
        <f>H35+I35</f>
        <v>602841.2900000002</v>
      </c>
      <c r="K35" s="40">
        <f>J35-AF34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5" thickBot="1">
      <c r="A36" s="9"/>
      <c r="B36" s="9"/>
      <c r="C36" s="8"/>
      <c r="D36" s="80"/>
      <c r="E36" s="80"/>
      <c r="F36" s="81"/>
      <c r="G36" s="96" t="s">
        <v>7</v>
      </c>
      <c r="H36" s="79">
        <f>ROUND(H35/J35%,2)</f>
        <v>0</v>
      </c>
      <c r="I36" s="72">
        <f>ROUND(I35/J35%,2)</f>
        <v>100</v>
      </c>
      <c r="J36" s="72">
        <f>H36+I36</f>
        <v>100</v>
      </c>
      <c r="K36" s="7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25" thickBot="1" thickTop="1">
      <c r="A37" s="9"/>
      <c r="B37" s="9"/>
      <c r="C37" s="8"/>
      <c r="D37" s="80"/>
      <c r="E37" s="80"/>
      <c r="F37" s="81"/>
      <c r="G37" s="96"/>
      <c r="H37" s="91" t="s">
        <v>79</v>
      </c>
      <c r="I37" s="78" t="s">
        <v>80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3.5" thickTop="1">
      <c r="A38" s="9"/>
      <c r="B38" s="9"/>
      <c r="C38" s="8"/>
      <c r="D38" s="80"/>
      <c r="E38" s="80"/>
      <c r="F38" s="81"/>
      <c r="G38" s="8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9"/>
      <c r="B39" s="9"/>
      <c r="C39" s="8"/>
      <c r="D39" s="80"/>
      <c r="E39" s="80"/>
      <c r="F39" s="81"/>
      <c r="G39" s="8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9"/>
      <c r="B40" s="9"/>
      <c r="C40" s="8"/>
      <c r="D40" s="80"/>
      <c r="E40" s="80"/>
      <c r="F40" s="81"/>
      <c r="G40" s="8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9"/>
      <c r="B41" s="9"/>
      <c r="C41" s="8"/>
      <c r="D41" s="80"/>
      <c r="E41" s="80"/>
      <c r="F41" s="81"/>
      <c r="G41" s="8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1"/>
      <c r="AD41" s="1"/>
      <c r="AE41" s="1"/>
    </row>
    <row r="42" spans="1:31" ht="12.75">
      <c r="A42" s="9"/>
      <c r="B42" s="9"/>
      <c r="C42" s="8"/>
      <c r="D42" s="80"/>
      <c r="E42" s="80"/>
      <c r="F42" s="81"/>
      <c r="G42" s="8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">
      <selection activeCell="A123" sqref="A123:J135"/>
    </sheetView>
  </sheetViews>
  <sheetFormatPr defaultColWidth="9.140625" defaultRowHeight="12.75"/>
  <cols>
    <col min="1" max="1" width="39.57421875" style="0" bestFit="1" customWidth="1"/>
    <col min="2" max="2" width="13.421875" style="0" customWidth="1"/>
    <col min="3" max="3" width="12.00390625" style="0" customWidth="1"/>
    <col min="4" max="4" width="11.28125" style="0" bestFit="1" customWidth="1"/>
    <col min="5" max="5" width="13.421875" style="0" bestFit="1" customWidth="1"/>
    <col min="6" max="6" width="13.7109375" style="0" customWidth="1"/>
    <col min="7" max="8" width="13.421875" style="0" bestFit="1" customWidth="1"/>
    <col min="9" max="9" width="12.28125" style="0" bestFit="1" customWidth="1"/>
    <col min="11" max="11" width="13.421875" style="0" bestFit="1" customWidth="1"/>
    <col min="12" max="12" width="10.7109375" style="0" bestFit="1" customWidth="1"/>
    <col min="14" max="14" width="12.28125" style="0" bestFit="1" customWidth="1"/>
    <col min="20" max="20" width="13.57421875" style="0" bestFit="1" customWidth="1"/>
    <col min="22" max="22" width="13.421875" style="0" bestFit="1" customWidth="1"/>
    <col min="23" max="23" width="12.28125" style="0" bestFit="1" customWidth="1"/>
    <col min="24" max="24" width="12.8515625" style="0" bestFit="1" customWidth="1"/>
    <col min="25" max="25" width="13.421875" style="0" bestFit="1" customWidth="1"/>
    <col min="27" max="28" width="12.28125" style="0" bestFit="1" customWidth="1"/>
  </cols>
  <sheetData>
    <row r="1" spans="1:26" ht="13.5" thickTop="1">
      <c r="A1" s="2" t="s">
        <v>43</v>
      </c>
      <c r="B1" s="48">
        <v>530</v>
      </c>
      <c r="C1" s="40"/>
      <c r="D1" s="1"/>
      <c r="E1" s="1"/>
      <c r="F1" s="1"/>
      <c r="G1" s="1"/>
      <c r="T1" s="2"/>
      <c r="U1" s="3"/>
      <c r="V1" s="3"/>
      <c r="W1" s="127" t="s">
        <v>113</v>
      </c>
      <c r="X1" s="3"/>
      <c r="Y1" s="3"/>
      <c r="Z1" s="131" t="s">
        <v>115</v>
      </c>
    </row>
    <row r="2" spans="1:27" ht="13.5" thickBot="1">
      <c r="A2" s="7" t="s">
        <v>30</v>
      </c>
      <c r="B2" s="10">
        <v>210</v>
      </c>
      <c r="C2" s="24"/>
      <c r="D2" s="1"/>
      <c r="E2" s="1"/>
      <c r="F2" s="1"/>
      <c r="G2" s="1"/>
      <c r="T2" s="7"/>
      <c r="U2" s="150" t="s">
        <v>111</v>
      </c>
      <c r="V2" s="150" t="s">
        <v>112</v>
      </c>
      <c r="W2" s="10">
        <v>20</v>
      </c>
      <c r="X2" s="151" t="s">
        <v>114</v>
      </c>
      <c r="Y2" s="10"/>
      <c r="Z2" s="152" t="s">
        <v>116</v>
      </c>
      <c r="AA2" s="1"/>
    </row>
    <row r="3" spans="1:27" ht="14.25" thickBot="1" thickTop="1">
      <c r="A3" s="7" t="s">
        <v>31</v>
      </c>
      <c r="B3" s="10">
        <f>ROUND(B1*B2,2)</f>
        <v>111300</v>
      </c>
      <c r="C3" s="24"/>
      <c r="D3" s="91">
        <v>12</v>
      </c>
      <c r="E3" s="78">
        <f>B3*D3</f>
        <v>1335600</v>
      </c>
      <c r="F3" s="1"/>
      <c r="G3" s="1"/>
      <c r="T3" s="7" t="s">
        <v>108</v>
      </c>
      <c r="U3" s="8">
        <v>39.34</v>
      </c>
      <c r="V3" s="10">
        <f>ROUND(V6*U3%,2)</f>
        <v>10449175.36</v>
      </c>
      <c r="W3" s="10"/>
      <c r="X3" s="10">
        <f>W4</f>
        <v>3222404.56</v>
      </c>
      <c r="Y3" s="10">
        <f>V3+X3</f>
        <v>13671579.92</v>
      </c>
      <c r="Z3" s="24">
        <f>ROUND(Y3/Y5%,2)</f>
        <v>51.47</v>
      </c>
      <c r="AA3" s="1"/>
    </row>
    <row r="4" spans="1:27" ht="14.25" thickBot="1" thickTop="1">
      <c r="A4" s="7" t="s">
        <v>8</v>
      </c>
      <c r="B4" s="10">
        <v>1272.6</v>
      </c>
      <c r="C4" s="24"/>
      <c r="D4" s="1"/>
      <c r="E4" s="1"/>
      <c r="F4" s="1"/>
      <c r="G4" s="1"/>
      <c r="T4" s="7" t="s">
        <v>109</v>
      </c>
      <c r="U4" s="8">
        <v>60.66</v>
      </c>
      <c r="V4" s="10">
        <f>ROUND(V6*U4%,2)</f>
        <v>16112022.8</v>
      </c>
      <c r="W4" s="10">
        <f>ROUND(V4*W2%,2)</f>
        <v>3222404.56</v>
      </c>
      <c r="X4" s="10">
        <f>W4*-1</f>
        <v>-3222404.56</v>
      </c>
      <c r="Y4" s="10">
        <f>V4+X4</f>
        <v>12889618.24</v>
      </c>
      <c r="Z4" s="24">
        <f>ROUND(Y4/Y5%,2)</f>
        <v>48.53</v>
      </c>
      <c r="AA4" s="1"/>
    </row>
    <row r="5" spans="1:27" ht="14.25" thickBot="1" thickTop="1">
      <c r="A5" s="15" t="s">
        <v>32</v>
      </c>
      <c r="B5" s="51">
        <f>ROUND(B3/B4,2)</f>
        <v>87.46</v>
      </c>
      <c r="C5" s="50" t="s">
        <v>38</v>
      </c>
      <c r="D5" s="1"/>
      <c r="E5" s="1"/>
      <c r="F5" s="1"/>
      <c r="G5" s="1"/>
      <c r="K5" s="91">
        <v>1272.6</v>
      </c>
      <c r="L5" s="74">
        <f>ROUND(B5*K5,2)</f>
        <v>111301.6</v>
      </c>
      <c r="M5" s="74">
        <v>12</v>
      </c>
      <c r="N5" s="78">
        <f>ROUND(L5*M5,2)</f>
        <v>1335619.2</v>
      </c>
      <c r="T5" s="7"/>
      <c r="U5" s="8"/>
      <c r="V5" s="10">
        <f>SUM(V3:V4)</f>
        <v>26561198.16</v>
      </c>
      <c r="W5" s="10">
        <f>SUM(W2:W4)</f>
        <v>3222424.56</v>
      </c>
      <c r="X5" s="10"/>
      <c r="Y5" s="10">
        <f>SUM(Y3:Y4)</f>
        <v>26561198.16</v>
      </c>
      <c r="Z5" s="24">
        <f>SUM(Z3:Z4)</f>
        <v>100</v>
      </c>
      <c r="AA5" s="1"/>
    </row>
    <row r="6" spans="2:27" ht="14.25" thickBot="1" thickTop="1">
      <c r="B6" s="1"/>
      <c r="C6" s="1"/>
      <c r="D6" s="1"/>
      <c r="E6" s="1"/>
      <c r="F6" s="47"/>
      <c r="G6" s="48" t="s">
        <v>40</v>
      </c>
      <c r="H6" s="3" t="s">
        <v>41</v>
      </c>
      <c r="I6" s="6" t="s">
        <v>42</v>
      </c>
      <c r="K6" s="1"/>
      <c r="L6" s="1"/>
      <c r="M6" s="1"/>
      <c r="N6" s="1"/>
      <c r="T6" s="153" t="s">
        <v>110</v>
      </c>
      <c r="U6" s="8"/>
      <c r="V6" s="10">
        <v>26561198.16</v>
      </c>
      <c r="W6" s="10"/>
      <c r="X6" s="10"/>
      <c r="Y6" s="10"/>
      <c r="Z6" s="24"/>
      <c r="AA6" s="1"/>
    </row>
    <row r="7" spans="1:27" ht="14.25" thickBot="1" thickTop="1">
      <c r="A7" s="120" t="s">
        <v>97</v>
      </c>
      <c r="B7" s="48">
        <v>2849.25</v>
      </c>
      <c r="C7" s="48"/>
      <c r="D7" s="48"/>
      <c r="E7" s="62"/>
      <c r="F7" s="79">
        <v>12</v>
      </c>
      <c r="G7" s="72">
        <f>ROUND(B7*F7,2)</f>
        <v>34191</v>
      </c>
      <c r="H7" s="16">
        <v>23</v>
      </c>
      <c r="I7" s="73">
        <f>ROUND(G7*H7,2)</f>
        <v>786393</v>
      </c>
      <c r="K7" s="1"/>
      <c r="L7" s="1"/>
      <c r="M7" s="1"/>
      <c r="N7" s="1"/>
      <c r="T7" s="15"/>
      <c r="U7" s="16"/>
      <c r="V7" s="72"/>
      <c r="W7" s="72"/>
      <c r="X7" s="72"/>
      <c r="Y7" s="72"/>
      <c r="Z7" s="73"/>
      <c r="AA7" s="1"/>
    </row>
    <row r="8" spans="1:14" ht="13.5" thickTop="1">
      <c r="A8" s="7" t="s">
        <v>33</v>
      </c>
      <c r="B8" s="10">
        <v>1272.6</v>
      </c>
      <c r="C8" s="8"/>
      <c r="D8" s="8"/>
      <c r="E8" s="23"/>
      <c r="K8" s="1"/>
      <c r="L8" s="1"/>
      <c r="M8" s="1"/>
      <c r="N8" s="1"/>
    </row>
    <row r="9" spans="1:14" ht="13.5" thickBot="1">
      <c r="A9" s="7" t="s">
        <v>29</v>
      </c>
      <c r="B9" s="10">
        <f>ROUND(B7/B8,2)</f>
        <v>2.24</v>
      </c>
      <c r="C9" s="8"/>
      <c r="D9" s="8"/>
      <c r="E9" s="23"/>
      <c r="K9" s="1"/>
      <c r="L9" s="1"/>
      <c r="M9" s="1"/>
      <c r="N9" s="1"/>
    </row>
    <row r="10" spans="1:28" ht="14.25" thickBot="1" thickTop="1">
      <c r="A10" s="7"/>
      <c r="B10" s="10">
        <v>12</v>
      </c>
      <c r="C10" s="121" t="s">
        <v>9</v>
      </c>
      <c r="D10" s="8"/>
      <c r="E10" s="23" t="s">
        <v>39</v>
      </c>
      <c r="K10" s="1"/>
      <c r="L10" s="1"/>
      <c r="M10" s="1"/>
      <c r="N10" s="1"/>
      <c r="T10" s="2"/>
      <c r="U10" s="3"/>
      <c r="V10" s="3"/>
      <c r="W10" s="127"/>
      <c r="X10" s="3"/>
      <c r="Y10" s="3"/>
      <c r="Z10" s="131"/>
      <c r="AA10">
        <v>20</v>
      </c>
      <c r="AB10" s="160" t="s">
        <v>117</v>
      </c>
    </row>
    <row r="11" spans="1:26" ht="14.25" thickBot="1" thickTop="1">
      <c r="A11" s="15" t="s">
        <v>34</v>
      </c>
      <c r="B11" s="49">
        <f>ROUND(B9*B10,2)</f>
        <v>26.88</v>
      </c>
      <c r="C11" s="49">
        <f>ROUND(E11/D11,2)</f>
        <v>23</v>
      </c>
      <c r="D11" s="16">
        <v>12</v>
      </c>
      <c r="E11" s="31">
        <v>276</v>
      </c>
      <c r="K11" s="91">
        <v>1272.6</v>
      </c>
      <c r="L11" s="74">
        <f>ROUND(B11*K11,2)</f>
        <v>34207.49</v>
      </c>
      <c r="M11" s="74">
        <v>23</v>
      </c>
      <c r="N11" s="78">
        <f>ROUND(L11*M11,2)</f>
        <v>786772.27</v>
      </c>
      <c r="T11" s="7"/>
      <c r="U11" s="150" t="s">
        <v>111</v>
      </c>
      <c r="V11" s="150" t="s">
        <v>112</v>
      </c>
      <c r="W11" s="10"/>
      <c r="X11" s="151"/>
      <c r="Y11" s="10"/>
      <c r="Z11" s="152"/>
    </row>
    <row r="12" spans="11:26" ht="14.25" thickBot="1" thickTop="1">
      <c r="K12" s="1"/>
      <c r="L12" s="1"/>
      <c r="M12" s="1"/>
      <c r="N12" s="1"/>
      <c r="T12" s="7" t="s">
        <v>108</v>
      </c>
      <c r="U12" s="8">
        <v>39.34</v>
      </c>
      <c r="V12" s="10">
        <f>ROUND(V15*U12%,2)</f>
        <v>10449175.36</v>
      </c>
      <c r="W12" s="10"/>
      <c r="X12" s="10"/>
      <c r="Y12" s="10"/>
      <c r="Z12" s="24"/>
    </row>
    <row r="13" spans="6:28" ht="14.25" thickBot="1" thickTop="1">
      <c r="F13" s="47"/>
      <c r="G13" s="48" t="s">
        <v>40</v>
      </c>
      <c r="H13" s="3" t="s">
        <v>41</v>
      </c>
      <c r="I13" s="6" t="s">
        <v>42</v>
      </c>
      <c r="K13" s="1"/>
      <c r="L13" s="1"/>
      <c r="M13" s="1"/>
      <c r="N13" s="1"/>
      <c r="T13" s="7" t="s">
        <v>109</v>
      </c>
      <c r="U13" s="8">
        <v>60.66</v>
      </c>
      <c r="V13" s="10">
        <f>ROUND(V15*U13%,2)</f>
        <v>16112022.8</v>
      </c>
      <c r="W13" s="10"/>
      <c r="X13" s="10"/>
      <c r="Y13" s="10"/>
      <c r="Z13" s="24"/>
      <c r="AA13" s="1">
        <f>ROUND(V13*AA10%,2)</f>
        <v>3222404.56</v>
      </c>
      <c r="AB13" s="159">
        <f>ROUND(AA13/V15%,4)</f>
        <v>12.132</v>
      </c>
    </row>
    <row r="14" spans="1:28" ht="14.25" thickBot="1" thickTop="1">
      <c r="A14" s="2" t="s">
        <v>35</v>
      </c>
      <c r="B14" s="48">
        <v>1709.55</v>
      </c>
      <c r="C14" s="3"/>
      <c r="D14" s="3"/>
      <c r="E14" s="17"/>
      <c r="F14" s="79">
        <v>12</v>
      </c>
      <c r="G14" s="72">
        <f>ROUND(B14*F14,2)</f>
        <v>20514.6</v>
      </c>
      <c r="H14" s="16">
        <v>23</v>
      </c>
      <c r="I14" s="73">
        <f>ROUND(G14*H14,2)</f>
        <v>471835.8</v>
      </c>
      <c r="K14" s="1"/>
      <c r="L14" s="1"/>
      <c r="M14" s="1"/>
      <c r="N14" s="1"/>
      <c r="T14" s="7"/>
      <c r="U14" s="8"/>
      <c r="V14" s="10">
        <f>SUM(V12:V13)</f>
        <v>26561198.16</v>
      </c>
      <c r="W14" s="10"/>
      <c r="X14" s="10"/>
      <c r="Y14" s="10"/>
      <c r="Z14" s="24"/>
      <c r="AB14" s="1">
        <f>ROUND(V15*AB13%,4)</f>
        <v>3222404.5608</v>
      </c>
    </row>
    <row r="15" spans="1:26" ht="13.5" thickTop="1">
      <c r="A15" s="7" t="s">
        <v>33</v>
      </c>
      <c r="B15" s="10">
        <v>1272.6</v>
      </c>
      <c r="C15" s="8"/>
      <c r="D15" s="8"/>
      <c r="E15" s="23"/>
      <c r="K15" s="1"/>
      <c r="L15" s="1"/>
      <c r="M15" s="1"/>
      <c r="N15" s="1"/>
      <c r="T15" s="153" t="s">
        <v>110</v>
      </c>
      <c r="U15" s="8"/>
      <c r="V15" s="10">
        <v>26561198.16</v>
      </c>
      <c r="W15" s="10"/>
      <c r="X15" s="10"/>
      <c r="Y15" s="10"/>
      <c r="Z15" s="24"/>
    </row>
    <row r="16" spans="1:26" ht="13.5" thickBot="1">
      <c r="A16" s="7" t="s">
        <v>36</v>
      </c>
      <c r="B16" s="10">
        <f>ROUND(B14/B15,2)</f>
        <v>1.34</v>
      </c>
      <c r="C16" s="8"/>
      <c r="D16" s="8"/>
      <c r="E16" s="23"/>
      <c r="K16" s="1"/>
      <c r="L16" s="1"/>
      <c r="M16" s="1"/>
      <c r="N16" s="1"/>
      <c r="T16" s="15"/>
      <c r="U16" s="16">
        <f>SUM(U12:U14)</f>
        <v>100</v>
      </c>
      <c r="V16" s="72"/>
      <c r="W16" s="72"/>
      <c r="X16" s="72"/>
      <c r="Y16" s="72"/>
      <c r="Z16" s="73"/>
    </row>
    <row r="17" spans="1:14" ht="14.25" thickBot="1" thickTop="1">
      <c r="A17" s="7"/>
      <c r="B17" s="10">
        <v>12</v>
      </c>
      <c r="C17" s="8" t="s">
        <v>9</v>
      </c>
      <c r="D17" s="8"/>
      <c r="E17" s="23" t="s">
        <v>39</v>
      </c>
      <c r="K17" s="1"/>
      <c r="L17" s="1"/>
      <c r="M17" s="1"/>
      <c r="N17" s="1"/>
    </row>
    <row r="18" spans="1:14" ht="14.25" thickBot="1" thickTop="1">
      <c r="A18" s="15" t="s">
        <v>37</v>
      </c>
      <c r="B18" s="49">
        <f>ROUND(B16*B17,2)</f>
        <v>16.08</v>
      </c>
      <c r="C18" s="49">
        <f>ROUND(E18/D18,2)</f>
        <v>23</v>
      </c>
      <c r="D18" s="16">
        <v>12</v>
      </c>
      <c r="E18" s="31">
        <v>276</v>
      </c>
      <c r="K18" s="91">
        <v>1272.6</v>
      </c>
      <c r="L18" s="74">
        <f>ROUND(B18*K18,2)</f>
        <v>20463.41</v>
      </c>
      <c r="M18" s="74">
        <v>23</v>
      </c>
      <c r="N18" s="78">
        <f>ROUND(L18*M18,2)</f>
        <v>470658.43</v>
      </c>
    </row>
    <row r="19" spans="20:28" ht="13.5" thickTop="1">
      <c r="T19" s="2"/>
      <c r="U19" s="3"/>
      <c r="V19" s="3"/>
      <c r="W19" s="127"/>
      <c r="X19" s="3"/>
      <c r="Y19" s="3"/>
      <c r="Z19" s="131"/>
      <c r="AA19">
        <v>20</v>
      </c>
      <c r="AB19" s="160" t="s">
        <v>117</v>
      </c>
    </row>
    <row r="20" spans="20:26" ht="12.75">
      <c r="T20" s="7"/>
      <c r="U20" s="150" t="s">
        <v>111</v>
      </c>
      <c r="V20" s="150" t="s">
        <v>112</v>
      </c>
      <c r="W20" s="10"/>
      <c r="X20" s="151"/>
      <c r="Y20" s="10"/>
      <c r="Z20" s="152"/>
    </row>
    <row r="21" spans="20:26" ht="12.75">
      <c r="T21" s="7" t="s">
        <v>108</v>
      </c>
      <c r="U21" s="8">
        <v>20</v>
      </c>
      <c r="V21" s="10">
        <f>ROUND(V24*U21%,2)</f>
        <v>5312239.63</v>
      </c>
      <c r="W21" s="10"/>
      <c r="X21" s="10"/>
      <c r="Y21" s="10"/>
      <c r="Z21" s="24"/>
    </row>
    <row r="22" spans="1:28" ht="13.5" thickBot="1">
      <c r="A22" t="s">
        <v>94</v>
      </c>
      <c r="T22" s="7" t="s">
        <v>109</v>
      </c>
      <c r="U22" s="8">
        <v>80</v>
      </c>
      <c r="V22" s="10">
        <f>ROUND(V24*U22%,2)</f>
        <v>21248958.53</v>
      </c>
      <c r="W22" s="10"/>
      <c r="X22" s="10"/>
      <c r="Y22" s="10"/>
      <c r="Z22" s="24"/>
      <c r="AA22" s="1">
        <f>ROUND(V22*AA19%,2)</f>
        <v>4249791.71</v>
      </c>
      <c r="AB22" s="159">
        <f>ROUND(AA22/V24%,4)</f>
        <v>16</v>
      </c>
    </row>
    <row r="23" spans="1:28" ht="13.5" thickTop="1">
      <c r="A23" s="2" t="s">
        <v>82</v>
      </c>
      <c r="B23" s="3"/>
      <c r="C23" s="3"/>
      <c r="D23" s="3"/>
      <c r="E23" s="3"/>
      <c r="F23" s="40">
        <v>26561198.16</v>
      </c>
      <c r="G23" s="1"/>
      <c r="H23" s="1"/>
      <c r="T23" s="7"/>
      <c r="U23" s="8"/>
      <c r="V23" s="10">
        <f>SUM(V21:V22)</f>
        <v>26561198.16</v>
      </c>
      <c r="W23" s="10"/>
      <c r="X23" s="10"/>
      <c r="Y23" s="10"/>
      <c r="Z23" s="24"/>
      <c r="AB23" s="1">
        <f>ROUND(V24*AB22%,4)</f>
        <v>4249791.7056</v>
      </c>
    </row>
    <row r="24" spans="1:26" ht="12.75">
      <c r="A24" s="7" t="s">
        <v>83</v>
      </c>
      <c r="B24" s="8"/>
      <c r="C24" s="8"/>
      <c r="D24" s="8"/>
      <c r="E24" s="8"/>
      <c r="F24" s="26">
        <f>ResumoCaç2013!I37</f>
        <v>53.73</v>
      </c>
      <c r="G24" s="1"/>
      <c r="H24" s="1"/>
      <c r="T24" s="153" t="s">
        <v>110</v>
      </c>
      <c r="U24" s="8"/>
      <c r="V24" s="10">
        <v>26561198.16</v>
      </c>
      <c r="W24" s="10"/>
      <c r="X24" s="10"/>
      <c r="Y24" s="10"/>
      <c r="Z24" s="24"/>
    </row>
    <row r="25" spans="1:26" ht="13.5" thickBot="1">
      <c r="A25" s="7" t="s">
        <v>90</v>
      </c>
      <c r="B25" s="8"/>
      <c r="C25" s="8"/>
      <c r="D25" s="8"/>
      <c r="E25" s="8"/>
      <c r="F25" s="24">
        <f>ROUND(F23*F24%,2)</f>
        <v>14271331.77</v>
      </c>
      <c r="G25" s="1"/>
      <c r="H25" s="1"/>
      <c r="T25" s="15"/>
      <c r="U25" s="16">
        <f>SUM(U21:U23)</f>
        <v>100</v>
      </c>
      <c r="V25" s="72"/>
      <c r="W25" s="72"/>
      <c r="X25" s="72"/>
      <c r="Y25" s="72"/>
      <c r="Z25" s="73"/>
    </row>
    <row r="26" spans="1:8" ht="13.5" thickTop="1">
      <c r="A26" s="7" t="s">
        <v>84</v>
      </c>
      <c r="B26" s="8"/>
      <c r="C26" s="8"/>
      <c r="D26" s="8"/>
      <c r="E26" s="8"/>
      <c r="F26" s="24">
        <v>20</v>
      </c>
      <c r="G26" s="1"/>
      <c r="H26" s="1"/>
    </row>
    <row r="27" spans="1:8" ht="12.75">
      <c r="A27" s="7" t="s">
        <v>91</v>
      </c>
      <c r="B27" s="8"/>
      <c r="C27" s="8"/>
      <c r="D27" s="8"/>
      <c r="E27" s="8"/>
      <c r="F27" s="24">
        <f>ROUND(F25*F26%,2)</f>
        <v>2854266.35</v>
      </c>
      <c r="G27" s="1"/>
      <c r="H27" s="1"/>
    </row>
    <row r="28" spans="1:8" ht="12.75">
      <c r="A28" s="7" t="s">
        <v>41</v>
      </c>
      <c r="B28" s="8"/>
      <c r="C28" s="8"/>
      <c r="D28" s="8"/>
      <c r="E28" s="8"/>
      <c r="F28" s="24">
        <v>20</v>
      </c>
      <c r="G28" s="1"/>
      <c r="H28" s="1"/>
    </row>
    <row r="29" spans="1:8" ht="12.75">
      <c r="A29" s="7" t="s">
        <v>92</v>
      </c>
      <c r="B29" s="8"/>
      <c r="C29" s="8"/>
      <c r="D29" s="8"/>
      <c r="E29" s="8"/>
      <c r="F29" s="24">
        <f>ROUND(F27/F28,2)</f>
        <v>142713.32</v>
      </c>
      <c r="G29" s="1">
        <f>F29</f>
        <v>142713.32</v>
      </c>
      <c r="H29" s="1"/>
    </row>
    <row r="30" spans="1:8" ht="12.75">
      <c r="A30" s="7" t="s">
        <v>93</v>
      </c>
      <c r="B30" s="8"/>
      <c r="C30" s="8"/>
      <c r="D30" s="8">
        <v>1272.6</v>
      </c>
      <c r="E30" s="13">
        <f>F24</f>
        <v>53.73</v>
      </c>
      <c r="F30" s="24">
        <f>ROUND(D30*E30%,2)</f>
        <v>683.77</v>
      </c>
      <c r="G30" s="1">
        <v>1272.6</v>
      </c>
      <c r="H30" s="1"/>
    </row>
    <row r="31" spans="1:8" ht="13.5" thickBot="1">
      <c r="A31" s="113" t="s">
        <v>95</v>
      </c>
      <c r="B31" s="49"/>
      <c r="C31" s="49"/>
      <c r="D31" s="49"/>
      <c r="E31" s="49"/>
      <c r="F31" s="50">
        <f>ROUND(F29/F30,2)</f>
        <v>208.72</v>
      </c>
      <c r="G31" s="1">
        <f>ROUND(G29/G30,2)</f>
        <v>112.14</v>
      </c>
      <c r="H31" s="1"/>
    </row>
    <row r="32" spans="1:8" ht="13.5" thickTop="1">
      <c r="A32" s="33"/>
      <c r="B32" s="33"/>
      <c r="C32" s="33"/>
      <c r="D32" s="33"/>
      <c r="E32" s="89"/>
      <c r="F32" s="89"/>
      <c r="G32" s="1"/>
      <c r="H32" s="1"/>
    </row>
    <row r="33" spans="1:8" ht="13.5" thickBot="1">
      <c r="A33" s="34"/>
      <c r="B33" s="34"/>
      <c r="C33" s="34"/>
      <c r="D33" s="34"/>
      <c r="E33" s="85"/>
      <c r="F33" s="85"/>
      <c r="G33" s="1"/>
      <c r="H33" s="1"/>
    </row>
    <row r="34" spans="1:8" ht="13.5" thickTop="1">
      <c r="A34" s="2" t="s">
        <v>82</v>
      </c>
      <c r="B34" s="3"/>
      <c r="C34" s="3"/>
      <c r="D34" s="3"/>
      <c r="E34" s="3"/>
      <c r="F34" s="40">
        <v>26561198.16</v>
      </c>
      <c r="G34" s="1"/>
      <c r="H34" s="1"/>
    </row>
    <row r="35" spans="1:8" ht="12.75">
      <c r="A35" s="7" t="s">
        <v>85</v>
      </c>
      <c r="B35" s="8"/>
      <c r="C35" s="8"/>
      <c r="D35" s="8"/>
      <c r="E35" s="8"/>
      <c r="F35" s="44">
        <v>20</v>
      </c>
      <c r="G35" s="1"/>
      <c r="H35" s="1"/>
    </row>
    <row r="36" spans="1:8" ht="12.75">
      <c r="A36" s="22" t="s">
        <v>86</v>
      </c>
      <c r="B36" s="8"/>
      <c r="C36" s="8"/>
      <c r="D36" s="8"/>
      <c r="E36" s="10"/>
      <c r="F36" s="24">
        <f>ROUND(F34*F35%,2)</f>
        <v>5312239.63</v>
      </c>
      <c r="G36" s="1"/>
      <c r="H36" s="1"/>
    </row>
    <row r="37" spans="1:6" ht="12.75">
      <c r="A37" s="22" t="s">
        <v>41</v>
      </c>
      <c r="B37" s="8"/>
      <c r="C37" s="8"/>
      <c r="D37" s="8"/>
      <c r="E37" s="8"/>
      <c r="F37" s="23">
        <v>20</v>
      </c>
    </row>
    <row r="38" spans="1:6" ht="12.75">
      <c r="A38" s="22" t="s">
        <v>87</v>
      </c>
      <c r="B38" s="8"/>
      <c r="C38" s="8"/>
      <c r="D38" s="8"/>
      <c r="E38" s="8"/>
      <c r="F38" s="24">
        <f>ROUND(F36/F37,2)</f>
        <v>265611.98</v>
      </c>
    </row>
    <row r="39" spans="1:6" ht="12.75">
      <c r="A39" s="22" t="s">
        <v>88</v>
      </c>
      <c r="B39" s="8"/>
      <c r="C39" s="8"/>
      <c r="D39" s="8"/>
      <c r="E39" s="8"/>
      <c r="F39" s="24">
        <v>1272.6</v>
      </c>
    </row>
    <row r="40" spans="1:6" ht="13.5" thickBot="1">
      <c r="A40" s="57" t="s">
        <v>89</v>
      </c>
      <c r="B40" s="16"/>
      <c r="C40" s="16"/>
      <c r="D40" s="16"/>
      <c r="E40" s="16"/>
      <c r="F40" s="73">
        <f>ROUND(F38/F39,2)</f>
        <v>208.72</v>
      </c>
    </row>
    <row r="41" ht="13.5" thickTop="1">
      <c r="F41" s="1"/>
    </row>
    <row r="42" ht="13.5" thickBot="1">
      <c r="F42" s="1"/>
    </row>
    <row r="43" spans="1:7" ht="13.5" thickTop="1">
      <c r="A43" s="2"/>
      <c r="B43" s="3" t="s">
        <v>101</v>
      </c>
      <c r="C43" s="3" t="s">
        <v>102</v>
      </c>
      <c r="D43" s="127" t="s">
        <v>103</v>
      </c>
      <c r="E43" s="128">
        <v>2013</v>
      </c>
      <c r="F43" s="128">
        <v>2014</v>
      </c>
      <c r="G43" s="129">
        <v>2015</v>
      </c>
    </row>
    <row r="44" spans="1:7" ht="12.75">
      <c r="A44" s="7" t="s">
        <v>98</v>
      </c>
      <c r="B44" s="8">
        <v>4</v>
      </c>
      <c r="C44" s="10">
        <v>85000</v>
      </c>
      <c r="D44" s="10">
        <f>ROUND(B44*C44,2)</f>
        <v>340000</v>
      </c>
      <c r="E44" s="10">
        <f>D44</f>
        <v>340000</v>
      </c>
      <c r="F44" s="10"/>
      <c r="G44" s="24"/>
    </row>
    <row r="45" spans="1:7" ht="12.75">
      <c r="A45" s="7" t="s">
        <v>99</v>
      </c>
      <c r="B45" s="8">
        <v>4</v>
      </c>
      <c r="C45" s="10">
        <v>8000</v>
      </c>
      <c r="D45" s="10">
        <f>ROUND(B45*C45,2)</f>
        <v>32000</v>
      </c>
      <c r="E45" s="10">
        <f>D45</f>
        <v>32000</v>
      </c>
      <c r="F45" s="10"/>
      <c r="G45" s="24"/>
    </row>
    <row r="46" spans="1:7" ht="13.5" thickBot="1">
      <c r="A46" s="15" t="s">
        <v>100</v>
      </c>
      <c r="B46" s="16">
        <v>6000</v>
      </c>
      <c r="C46" s="72">
        <v>85</v>
      </c>
      <c r="D46" s="35">
        <f>ROUND(B46*C46,2)</f>
        <v>510000</v>
      </c>
      <c r="E46" s="35">
        <v>170000</v>
      </c>
      <c r="F46" s="35">
        <v>170000</v>
      </c>
      <c r="G46" s="54">
        <v>170000</v>
      </c>
    </row>
    <row r="47" spans="1:7" ht="14.25" thickBot="1" thickTop="1">
      <c r="A47" s="32"/>
      <c r="B47" s="32"/>
      <c r="C47" s="36"/>
      <c r="D47" s="135" t="s">
        <v>48</v>
      </c>
      <c r="E47" s="90">
        <f>SUM(E44:E46)</f>
        <v>542000</v>
      </c>
      <c r="F47" s="90">
        <f>SUM(F44:F46)</f>
        <v>170000</v>
      </c>
      <c r="G47" s="90">
        <f>SUM(G44:G46)</f>
        <v>170000</v>
      </c>
    </row>
    <row r="48" spans="3:8" ht="14.25" thickBot="1" thickTop="1">
      <c r="C48" s="1"/>
      <c r="D48" s="1">
        <v>3</v>
      </c>
      <c r="E48" s="47">
        <v>1272.6</v>
      </c>
      <c r="F48" s="48">
        <v>1272.6</v>
      </c>
      <c r="G48" s="48">
        <v>1272.6</v>
      </c>
      <c r="H48" s="131" t="s">
        <v>104</v>
      </c>
    </row>
    <row r="49" spans="2:8" ht="14.25" thickBot="1" thickTop="1">
      <c r="B49" s="130" t="s">
        <v>106</v>
      </c>
      <c r="C49" s="136"/>
      <c r="D49" s="78">
        <f>ROUND(D46/D48,2)</f>
        <v>170000</v>
      </c>
      <c r="E49" s="7"/>
      <c r="F49" s="8"/>
      <c r="G49" s="8"/>
      <c r="H49" s="23"/>
    </row>
    <row r="50" spans="4:8" ht="14.25" thickBot="1" thickTop="1">
      <c r="D50" s="1">
        <f>D44+D45+D46</f>
        <v>882000</v>
      </c>
      <c r="E50" s="132">
        <f>ROUND(E47/E48,2)</f>
        <v>425.9</v>
      </c>
      <c r="F50" s="133">
        <f>ROUND(F47/F48,2)</f>
        <v>133.58</v>
      </c>
      <c r="G50" s="133">
        <f>ROUND(G47/G48,2)</f>
        <v>133.58</v>
      </c>
      <c r="H50" s="134" t="s">
        <v>105</v>
      </c>
    </row>
    <row r="51" ht="13.5" thickTop="1"/>
    <row r="52" spans="1:10" ht="12.75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ht="13.5" thickBot="1">
      <c r="J53" s="180"/>
    </row>
    <row r="54" spans="1:10" ht="13.5" thickTop="1">
      <c r="A54" s="2" t="str">
        <f>A45</f>
        <v>Motocicletas</v>
      </c>
      <c r="B54" s="3" t="s">
        <v>136</v>
      </c>
      <c r="C54" s="3"/>
      <c r="D54" s="40">
        <f>C44</f>
        <v>85000</v>
      </c>
      <c r="E54" s="1"/>
      <c r="F54" s="1"/>
      <c r="J54" s="180"/>
    </row>
    <row r="55" spans="1:10" ht="12.75">
      <c r="A55" s="7" t="str">
        <f>A46</f>
        <v>Adequação fundiária(georreferenciamento)</v>
      </c>
      <c r="B55" s="8" t="s">
        <v>137</v>
      </c>
      <c r="C55" s="8"/>
      <c r="D55" s="24">
        <f>C45</f>
        <v>8000</v>
      </c>
      <c r="E55" s="1"/>
      <c r="F55" s="1"/>
      <c r="J55" s="180"/>
    </row>
    <row r="56" spans="1:10" ht="13.5" thickBot="1">
      <c r="A56" s="15"/>
      <c r="B56" s="16" t="s">
        <v>118</v>
      </c>
      <c r="C56" s="16"/>
      <c r="D56" s="73">
        <f>SUM(D54:D55)</f>
        <v>93000</v>
      </c>
      <c r="E56" s="1"/>
      <c r="F56" s="1"/>
      <c r="J56" s="180"/>
    </row>
    <row r="57" spans="2:10" ht="13.5" thickTop="1">
      <c r="B57" s="172" t="s">
        <v>138</v>
      </c>
      <c r="C57" s="3"/>
      <c r="D57" s="40">
        <v>10</v>
      </c>
      <c r="E57" s="47"/>
      <c r="F57" s="3"/>
      <c r="G57" s="169" t="s">
        <v>139</v>
      </c>
      <c r="H57" s="182" t="s">
        <v>40</v>
      </c>
      <c r="J57" s="180"/>
    </row>
    <row r="58" spans="2:10" ht="13.5" thickBot="1">
      <c r="B58" s="218" t="s">
        <v>140</v>
      </c>
      <c r="C58" s="9"/>
      <c r="D58" s="44">
        <f>ROUND(D56/D57,2)</f>
        <v>9300</v>
      </c>
      <c r="E58" s="219">
        <v>1</v>
      </c>
      <c r="F58" s="16"/>
      <c r="G58" s="72">
        <f>ROUND(D58/E58,2)</f>
        <v>9300</v>
      </c>
      <c r="H58" s="220">
        <v>0</v>
      </c>
      <c r="J58" s="180"/>
    </row>
    <row r="59" spans="2:10" ht="14.25" thickBot="1" thickTop="1">
      <c r="B59" s="175" t="s">
        <v>141</v>
      </c>
      <c r="C59" s="58"/>
      <c r="D59" s="56">
        <f>ROUND(D58/D56%,2)</f>
        <v>10</v>
      </c>
      <c r="E59" s="1"/>
      <c r="F59" s="1"/>
      <c r="J59" s="180"/>
    </row>
    <row r="60" spans="2:10" ht="14.25" thickBot="1" thickTop="1">
      <c r="B60" s="185"/>
      <c r="C60" s="185"/>
      <c r="D60" s="188"/>
      <c r="E60" s="1"/>
      <c r="F60" s="1"/>
      <c r="J60" s="180"/>
    </row>
    <row r="61" spans="2:10" ht="13.5" thickTop="1">
      <c r="B61" s="164" t="s">
        <v>142</v>
      </c>
      <c r="C61" s="221" t="s">
        <v>143</v>
      </c>
      <c r="D61" s="222" t="s">
        <v>144</v>
      </c>
      <c r="E61" s="169" t="s">
        <v>145</v>
      </c>
      <c r="F61" s="169" t="s">
        <v>146</v>
      </c>
      <c r="G61" s="169" t="s">
        <v>147</v>
      </c>
      <c r="H61" s="182" t="s">
        <v>40</v>
      </c>
      <c r="J61" s="180"/>
    </row>
    <row r="62" spans="2:10" ht="12.75">
      <c r="B62" s="223" t="s">
        <v>148</v>
      </c>
      <c r="C62" s="179">
        <v>1000</v>
      </c>
      <c r="D62" s="8">
        <v>7</v>
      </c>
      <c r="E62" s="8">
        <f>ROUND(C62/D62,2)</f>
        <v>142.86</v>
      </c>
      <c r="F62" s="8"/>
      <c r="G62" s="8">
        <v>12</v>
      </c>
      <c r="H62" s="23"/>
      <c r="J62" s="180"/>
    </row>
    <row r="63" spans="2:10" ht="13.5" thickBot="1">
      <c r="B63" s="175" t="s">
        <v>149</v>
      </c>
      <c r="C63" s="72">
        <v>2.2</v>
      </c>
      <c r="D63" s="72"/>
      <c r="E63" s="72"/>
      <c r="F63" s="72">
        <f>ROUND(C63*E62,2)</f>
        <v>314.29</v>
      </c>
      <c r="G63" s="72">
        <f>ROUND(F63*G62,2)</f>
        <v>3771.48</v>
      </c>
      <c r="H63" s="220">
        <f>G63</f>
        <v>3771.48</v>
      </c>
      <c r="J63" s="180"/>
    </row>
    <row r="64" spans="6:10" ht="14.25" thickBot="1" thickTop="1">
      <c r="F64" s="1"/>
      <c r="G64" s="1"/>
      <c r="H64" s="1"/>
      <c r="J64" s="180"/>
    </row>
    <row r="65" spans="2:10" ht="13.5" thickTop="1">
      <c r="B65" s="164" t="s">
        <v>150</v>
      </c>
      <c r="C65" s="221" t="s">
        <v>143</v>
      </c>
      <c r="D65" s="222" t="s">
        <v>144</v>
      </c>
      <c r="E65" s="169" t="s">
        <v>145</v>
      </c>
      <c r="F65" s="169" t="s">
        <v>146</v>
      </c>
      <c r="G65" s="169" t="s">
        <v>147</v>
      </c>
      <c r="H65" s="182" t="s">
        <v>40</v>
      </c>
      <c r="J65" s="180"/>
    </row>
    <row r="66" spans="2:10" ht="12.75">
      <c r="B66" s="223" t="s">
        <v>148</v>
      </c>
      <c r="C66" s="224">
        <v>1000</v>
      </c>
      <c r="D66" s="8">
        <v>23</v>
      </c>
      <c r="E66" s="8">
        <f>ROUND(C66/D66,2)</f>
        <v>43.48</v>
      </c>
      <c r="F66" s="8"/>
      <c r="G66" s="8">
        <v>12</v>
      </c>
      <c r="H66" s="23"/>
      <c r="J66" s="180"/>
    </row>
    <row r="67" spans="2:10" ht="13.5" thickBot="1">
      <c r="B67" s="175" t="s">
        <v>151</v>
      </c>
      <c r="C67" s="72">
        <v>2.8</v>
      </c>
      <c r="D67" s="72"/>
      <c r="E67" s="72"/>
      <c r="F67" s="72">
        <f>ROUND(C67*E66,2)</f>
        <v>121.74</v>
      </c>
      <c r="G67" s="72">
        <f>ROUND(F67*G66,2)</f>
        <v>1460.88</v>
      </c>
      <c r="H67" s="220">
        <f>G67</f>
        <v>1460.88</v>
      </c>
      <c r="J67" s="180"/>
    </row>
    <row r="68" spans="6:10" ht="14.25" thickBot="1" thickTop="1">
      <c r="F68" s="1"/>
      <c r="G68" s="1"/>
      <c r="H68" s="1"/>
      <c r="J68" s="180"/>
    </row>
    <row r="69" spans="1:10" ht="13.5" thickTop="1">
      <c r="A69" s="2"/>
      <c r="B69" s="48"/>
      <c r="C69" s="3"/>
      <c r="D69" s="3"/>
      <c r="E69" s="169" t="s">
        <v>147</v>
      </c>
      <c r="F69" s="181" t="s">
        <v>7</v>
      </c>
      <c r="G69" s="169" t="s">
        <v>152</v>
      </c>
      <c r="H69" s="170" t="s">
        <v>153</v>
      </c>
      <c r="J69" s="180"/>
    </row>
    <row r="70" spans="1:10" ht="12.75">
      <c r="A70" s="7"/>
      <c r="B70" s="203" t="s">
        <v>154</v>
      </c>
      <c r="C70" s="190" t="s">
        <v>155</v>
      </c>
      <c r="D70" s="8"/>
      <c r="E70" s="10">
        <v>12</v>
      </c>
      <c r="F70" s="8"/>
      <c r="G70" s="10"/>
      <c r="H70" s="24"/>
      <c r="J70" s="180"/>
    </row>
    <row r="71" spans="1:10" ht="12.75">
      <c r="A71" s="218" t="s">
        <v>156</v>
      </c>
      <c r="B71" s="10">
        <v>2700</v>
      </c>
      <c r="C71" s="225">
        <v>1</v>
      </c>
      <c r="D71" s="8">
        <f>ROUND(B71*C71,2)</f>
        <v>2700</v>
      </c>
      <c r="E71" s="10">
        <f>ROUND(D71*E70,2)</f>
        <v>32400</v>
      </c>
      <c r="F71" s="8">
        <v>20</v>
      </c>
      <c r="G71" s="10">
        <f>ROUND(E71*F71%,2)</f>
        <v>6480</v>
      </c>
      <c r="H71" s="24">
        <f>G71</f>
        <v>6480</v>
      </c>
      <c r="J71" s="180"/>
    </row>
    <row r="72" spans="1:10" ht="12.75">
      <c r="A72" s="174" t="s">
        <v>157</v>
      </c>
      <c r="B72" s="10">
        <v>1500</v>
      </c>
      <c r="C72" s="225">
        <v>1</v>
      </c>
      <c r="D72" s="8">
        <f>ROUND(B72*C72,2)</f>
        <v>1500</v>
      </c>
      <c r="E72" s="10">
        <f>ROUND(D72*E70,2)</f>
        <v>18000</v>
      </c>
      <c r="F72" s="8">
        <v>100</v>
      </c>
      <c r="G72" s="10">
        <f>ROUND(E72*F72%,2)</f>
        <v>18000</v>
      </c>
      <c r="H72" s="24">
        <f>G72</f>
        <v>18000</v>
      </c>
      <c r="J72" s="180"/>
    </row>
    <row r="73" spans="1:10" ht="12.75">
      <c r="A73" s="174" t="s">
        <v>158</v>
      </c>
      <c r="B73" s="10">
        <v>9500</v>
      </c>
      <c r="C73" s="225">
        <v>1</v>
      </c>
      <c r="D73" s="8">
        <f>ROUND(B73*C73,2)</f>
        <v>9500</v>
      </c>
      <c r="E73" s="10">
        <f>ROUND(D73*E70,2)</f>
        <v>114000</v>
      </c>
      <c r="F73" s="8">
        <v>10</v>
      </c>
      <c r="G73" s="10">
        <f>ROUND(E73*F73%,2)</f>
        <v>11400</v>
      </c>
      <c r="H73" s="24">
        <f>G73</f>
        <v>11400</v>
      </c>
      <c r="J73" s="180"/>
    </row>
    <row r="74" spans="1:10" ht="13.5" thickBot="1">
      <c r="A74" s="15"/>
      <c r="B74" s="16"/>
      <c r="C74" s="16"/>
      <c r="D74" s="16"/>
      <c r="E74" s="16"/>
      <c r="F74" s="16"/>
      <c r="G74" s="16"/>
      <c r="H74" s="73">
        <f>SUM(H71:H73)</f>
        <v>35880</v>
      </c>
      <c r="J74" s="180"/>
    </row>
    <row r="75" ht="14.25" thickBot="1" thickTop="1">
      <c r="J75" s="180"/>
    </row>
    <row r="76" spans="2:10" ht="14.25" thickBot="1" thickTop="1">
      <c r="B76" s="64"/>
      <c r="C76" s="71"/>
      <c r="D76" s="71"/>
      <c r="E76" s="71"/>
      <c r="F76" s="71"/>
      <c r="G76" s="226" t="s">
        <v>121</v>
      </c>
      <c r="H76" s="78">
        <f>H58+H63+H67+H74</f>
        <v>41112.36</v>
      </c>
      <c r="J76" s="180"/>
    </row>
    <row r="77" spans="6:10" ht="13.5" thickTop="1">
      <c r="F77" s="172" t="s">
        <v>159</v>
      </c>
      <c r="G77" s="3"/>
      <c r="H77" s="40">
        <v>1272.6</v>
      </c>
      <c r="J77" s="180"/>
    </row>
    <row r="78" spans="6:10" ht="13.5" thickBot="1">
      <c r="F78" s="183" t="s">
        <v>160</v>
      </c>
      <c r="G78" s="186"/>
      <c r="H78" s="184">
        <f>ROUND(H76/H77,2)</f>
        <v>32.31</v>
      </c>
      <c r="J78" s="180"/>
    </row>
    <row r="79" ht="13.5" thickTop="1">
      <c r="J79" s="180"/>
    </row>
    <row r="80" spans="1:10" ht="12.75">
      <c r="A80" s="180"/>
      <c r="B80" s="180"/>
      <c r="C80" s="180"/>
      <c r="D80" s="180"/>
      <c r="E80" s="180"/>
      <c r="F80" s="180"/>
      <c r="G80" s="180"/>
      <c r="H80" s="180"/>
      <c r="J80" s="180"/>
    </row>
    <row r="81" ht="13.5" thickBot="1">
      <c r="J81" s="180"/>
    </row>
    <row r="82" spans="1:10" ht="13.5" thickTop="1">
      <c r="A82" s="2" t="s">
        <v>164</v>
      </c>
      <c r="B82" s="48"/>
      <c r="C82" s="3"/>
      <c r="D82" s="3"/>
      <c r="E82" s="169" t="s">
        <v>147</v>
      </c>
      <c r="F82" s="181" t="s">
        <v>7</v>
      </c>
      <c r="G82" s="169" t="s">
        <v>152</v>
      </c>
      <c r="H82" s="170" t="s">
        <v>153</v>
      </c>
      <c r="J82" s="180"/>
    </row>
    <row r="83" spans="1:10" ht="12.75">
      <c r="A83" s="7"/>
      <c r="B83" s="203" t="s">
        <v>154</v>
      </c>
      <c r="C83" s="190" t="s">
        <v>155</v>
      </c>
      <c r="D83" s="8"/>
      <c r="E83" s="10">
        <v>12</v>
      </c>
      <c r="F83" s="8"/>
      <c r="G83" s="10"/>
      <c r="H83" s="24"/>
      <c r="J83" s="180"/>
    </row>
    <row r="84" spans="1:10" ht="12.75">
      <c r="A84" s="218" t="s">
        <v>163</v>
      </c>
      <c r="B84" s="10">
        <v>80</v>
      </c>
      <c r="C84" s="225">
        <v>1</v>
      </c>
      <c r="D84" s="8">
        <f>ROUND(B84*C84,2)</f>
        <v>80</v>
      </c>
      <c r="E84" s="10">
        <f>ROUND(D84*E83,2)</f>
        <v>960</v>
      </c>
      <c r="F84" s="8">
        <v>100</v>
      </c>
      <c r="G84" s="10">
        <f>ROUND(E84*F84%,2)</f>
        <v>960</v>
      </c>
      <c r="H84" s="24">
        <f>G84</f>
        <v>960</v>
      </c>
      <c r="J84" s="180"/>
    </row>
    <row r="85" spans="1:10" ht="13.5" thickBot="1">
      <c r="A85" s="15"/>
      <c r="B85" s="16"/>
      <c r="C85" s="16"/>
      <c r="D85" s="16"/>
      <c r="E85" s="16"/>
      <c r="F85" s="16"/>
      <c r="G85" s="16"/>
      <c r="H85" s="73">
        <f>SUM(H84:H84)</f>
        <v>960</v>
      </c>
      <c r="J85" s="180"/>
    </row>
    <row r="86" ht="14.25" thickBot="1" thickTop="1">
      <c r="J86" s="180"/>
    </row>
    <row r="87" spans="2:10" ht="14.25" thickBot="1" thickTop="1">
      <c r="B87" s="64"/>
      <c r="C87" s="71"/>
      <c r="D87" s="71"/>
      <c r="E87" s="71"/>
      <c r="F87" s="71"/>
      <c r="G87" s="226" t="s">
        <v>121</v>
      </c>
      <c r="H87" s="78">
        <f>H85</f>
        <v>960</v>
      </c>
      <c r="J87" s="180"/>
    </row>
    <row r="88" spans="1:10" ht="13.5" thickTop="1">
      <c r="A88" s="171" t="s">
        <v>205</v>
      </c>
      <c r="B88" s="1">
        <v>678</v>
      </c>
      <c r="F88" s="172" t="s">
        <v>159</v>
      </c>
      <c r="G88" s="3"/>
      <c r="H88" s="40">
        <v>1272.6</v>
      </c>
      <c r="J88" s="180"/>
    </row>
    <row r="89" spans="6:10" ht="13.5" thickBot="1">
      <c r="F89" s="183" t="s">
        <v>160</v>
      </c>
      <c r="G89" s="186"/>
      <c r="H89" s="184">
        <f>ROUND(H87/H88,2)</f>
        <v>0.75</v>
      </c>
      <c r="J89" s="180"/>
    </row>
    <row r="90" ht="13.5" thickTop="1">
      <c r="J90" s="180"/>
    </row>
    <row r="91" ht="12.75">
      <c r="J91" s="180"/>
    </row>
    <row r="92" spans="1:10" ht="12.75">
      <c r="A92" s="180"/>
      <c r="B92" s="180"/>
      <c r="C92" s="180"/>
      <c r="D92" s="180"/>
      <c r="E92" s="180"/>
      <c r="F92" s="180"/>
      <c r="G92" s="180"/>
      <c r="H92" s="180"/>
      <c r="I92" s="180"/>
      <c r="J92" s="180"/>
    </row>
    <row r="94" ht="13.5" thickBot="1">
      <c r="B94" s="171" t="s">
        <v>161</v>
      </c>
    </row>
    <row r="95" spans="2:7" ht="13.5" thickTop="1">
      <c r="B95" s="197"/>
      <c r="C95" s="198" t="s">
        <v>129</v>
      </c>
      <c r="D95" s="199" t="s">
        <v>130</v>
      </c>
      <c r="E95" s="199" t="s">
        <v>131</v>
      </c>
      <c r="F95" s="198"/>
      <c r="G95" s="200"/>
    </row>
    <row r="96" spans="2:10" ht="12.75">
      <c r="B96" s="201" t="s">
        <v>125</v>
      </c>
      <c r="C96" s="10">
        <v>79.9</v>
      </c>
      <c r="D96" s="10">
        <v>17</v>
      </c>
      <c r="E96" s="10">
        <f>ROUND(C96*D96,2)</f>
        <v>1358.3</v>
      </c>
      <c r="F96" s="10">
        <v>1272.6</v>
      </c>
      <c r="G96" s="24">
        <f>ROUND(E96*F96,2)</f>
        <v>1728572.58</v>
      </c>
      <c r="H96" s="1"/>
      <c r="I96" s="1"/>
      <c r="J96" s="1"/>
    </row>
    <row r="97" spans="2:10" ht="12.75">
      <c r="B97" s="201" t="s">
        <v>126</v>
      </c>
      <c r="C97" s="10">
        <v>13.4</v>
      </c>
      <c r="D97" s="10">
        <v>17</v>
      </c>
      <c r="E97" s="10">
        <f>ROUND(C97*D97,2)</f>
        <v>227.8</v>
      </c>
      <c r="F97" s="10">
        <v>1272.6</v>
      </c>
      <c r="G97" s="24">
        <f aca="true" t="shared" si="0" ref="G97:G112">ROUND(E97*F97,2)</f>
        <v>289898.28</v>
      </c>
      <c r="H97" s="1"/>
      <c r="I97" s="1"/>
      <c r="J97" s="1"/>
    </row>
    <row r="98" spans="2:10" ht="12.75">
      <c r="B98" s="201" t="s">
        <v>127</v>
      </c>
      <c r="C98" s="10">
        <v>0</v>
      </c>
      <c r="D98" s="10">
        <v>17</v>
      </c>
      <c r="E98" s="10">
        <f>ROUND(C98*D98,2)</f>
        <v>0</v>
      </c>
      <c r="F98" s="10">
        <v>1272.6</v>
      </c>
      <c r="G98" s="24">
        <f t="shared" si="0"/>
        <v>0</v>
      </c>
      <c r="H98" s="1"/>
      <c r="I98" s="1"/>
      <c r="J98" s="1"/>
    </row>
    <row r="99" spans="2:10" ht="12.75">
      <c r="B99" s="201" t="s">
        <v>128</v>
      </c>
      <c r="C99" s="10">
        <v>0</v>
      </c>
      <c r="D99" s="10">
        <v>17</v>
      </c>
      <c r="E99" s="10">
        <f>ROUND(C99*D99,2)</f>
        <v>0</v>
      </c>
      <c r="F99" s="10">
        <v>1272.6</v>
      </c>
      <c r="G99" s="24">
        <f t="shared" si="0"/>
        <v>0</v>
      </c>
      <c r="H99" s="1"/>
      <c r="I99" s="1"/>
      <c r="J99" s="1"/>
    </row>
    <row r="100" spans="2:10" ht="12.75">
      <c r="B100" s="201"/>
      <c r="C100" s="10">
        <f>SUM(C96:C99)</f>
        <v>93.30000000000001</v>
      </c>
      <c r="D100" s="10"/>
      <c r="E100" s="10"/>
      <c r="F100" s="10"/>
      <c r="G100" s="24">
        <f>SUM(G96:G99)</f>
        <v>2018470.86</v>
      </c>
      <c r="H100" s="1"/>
      <c r="I100" s="1"/>
      <c r="J100" s="1"/>
    </row>
    <row r="101" spans="2:10" ht="12.75">
      <c r="B101" s="201"/>
      <c r="C101" s="10"/>
      <c r="D101" s="10"/>
      <c r="E101" s="10"/>
      <c r="F101" s="10"/>
      <c r="G101" s="24"/>
      <c r="H101" s="1"/>
      <c r="I101" s="1"/>
      <c r="J101" s="1"/>
    </row>
    <row r="102" spans="2:10" ht="12.75">
      <c r="B102" s="201" t="s">
        <v>125</v>
      </c>
      <c r="C102" s="10">
        <v>70.1</v>
      </c>
      <c r="D102" s="10">
        <v>26</v>
      </c>
      <c r="E102" s="10">
        <f>ROUND(C102*D102,2)</f>
        <v>1822.6</v>
      </c>
      <c r="F102" s="10">
        <v>1272.6</v>
      </c>
      <c r="G102" s="24">
        <f t="shared" si="0"/>
        <v>2319440.76</v>
      </c>
      <c r="H102" s="1"/>
      <c r="I102" s="1"/>
      <c r="J102" s="1"/>
    </row>
    <row r="103" spans="2:10" ht="12.75">
      <c r="B103" s="201" t="s">
        <v>126</v>
      </c>
      <c r="C103" s="10">
        <v>82.2</v>
      </c>
      <c r="D103" s="10">
        <v>26</v>
      </c>
      <c r="E103" s="10">
        <f>ROUND(C103*D103,2)</f>
        <v>2137.2</v>
      </c>
      <c r="F103" s="10">
        <v>1272.6</v>
      </c>
      <c r="G103" s="24">
        <f t="shared" si="0"/>
        <v>2719800.72</v>
      </c>
      <c r="H103" s="1"/>
      <c r="I103" s="1"/>
      <c r="J103" s="1"/>
    </row>
    <row r="104" spans="2:10" ht="12.75">
      <c r="B104" s="201" t="s">
        <v>127</v>
      </c>
      <c r="C104" s="10">
        <v>14.1</v>
      </c>
      <c r="D104" s="10">
        <v>26</v>
      </c>
      <c r="E104" s="10">
        <f>ROUND(C104*D104,2)</f>
        <v>366.6</v>
      </c>
      <c r="F104" s="10">
        <v>1272.6</v>
      </c>
      <c r="G104" s="24">
        <f t="shared" si="0"/>
        <v>466535.16</v>
      </c>
      <c r="H104" s="1"/>
      <c r="I104" s="1"/>
      <c r="J104" s="1"/>
    </row>
    <row r="105" spans="2:10" ht="12.75">
      <c r="B105" s="201" t="s">
        <v>128</v>
      </c>
      <c r="C105" s="10">
        <v>0</v>
      </c>
      <c r="D105" s="10">
        <v>26</v>
      </c>
      <c r="E105" s="10">
        <f>ROUND(C105*D105,2)</f>
        <v>0</v>
      </c>
      <c r="F105" s="10">
        <v>1272.6</v>
      </c>
      <c r="G105" s="24">
        <f t="shared" si="0"/>
        <v>0</v>
      </c>
      <c r="H105" s="1"/>
      <c r="I105" s="1"/>
      <c r="J105" s="1"/>
    </row>
    <row r="106" spans="2:10" ht="12.75">
      <c r="B106" s="201"/>
      <c r="C106" s="10">
        <f>SUM(C102:C105)</f>
        <v>166.4</v>
      </c>
      <c r="D106" s="10"/>
      <c r="E106" s="10"/>
      <c r="F106" s="10"/>
      <c r="G106" s="24">
        <f>SUM(G102:G105)</f>
        <v>5505776.640000001</v>
      </c>
      <c r="H106" s="1"/>
      <c r="I106" s="1"/>
      <c r="J106" s="1"/>
    </row>
    <row r="107" spans="2:10" ht="12.75">
      <c r="B107" s="201"/>
      <c r="C107" s="10"/>
      <c r="D107" s="10"/>
      <c r="E107" s="10"/>
      <c r="F107" s="10"/>
      <c r="G107" s="24"/>
      <c r="H107" s="1"/>
      <c r="I107" s="1"/>
      <c r="J107" s="1"/>
    </row>
    <row r="108" spans="2:10" ht="12.75">
      <c r="B108" s="201"/>
      <c r="C108" s="10"/>
      <c r="D108" s="10"/>
      <c r="E108" s="10"/>
      <c r="F108" s="10"/>
      <c r="G108" s="24"/>
      <c r="H108" s="1"/>
      <c r="I108" s="1"/>
      <c r="J108" s="1"/>
    </row>
    <row r="109" spans="2:10" ht="12.75">
      <c r="B109" s="201" t="s">
        <v>125</v>
      </c>
      <c r="C109" s="10">
        <v>55.2</v>
      </c>
      <c r="D109" s="10">
        <v>37</v>
      </c>
      <c r="E109" s="10">
        <f>ROUND(C109*D109,2)</f>
        <v>2042.4</v>
      </c>
      <c r="F109" s="10">
        <v>1272.6</v>
      </c>
      <c r="G109" s="24">
        <f t="shared" si="0"/>
        <v>2599158.24</v>
      </c>
      <c r="H109" s="1"/>
      <c r="I109" s="1"/>
      <c r="J109" s="1"/>
    </row>
    <row r="110" spans="2:10" ht="12.75">
      <c r="B110" s="201" t="s">
        <v>126</v>
      </c>
      <c r="C110" s="10">
        <v>137.3</v>
      </c>
      <c r="D110" s="10">
        <v>37</v>
      </c>
      <c r="E110" s="10">
        <f>ROUND(C110*D110,2)</f>
        <v>5080.1</v>
      </c>
      <c r="F110" s="10">
        <v>1272.6</v>
      </c>
      <c r="G110" s="24">
        <f t="shared" si="0"/>
        <v>6464935.26</v>
      </c>
      <c r="H110" s="1"/>
      <c r="I110" s="1"/>
      <c r="J110" s="1"/>
    </row>
    <row r="111" spans="2:10" ht="12.75">
      <c r="B111" s="201" t="s">
        <v>127</v>
      </c>
      <c r="C111" s="10">
        <v>201.2</v>
      </c>
      <c r="D111" s="10">
        <v>37</v>
      </c>
      <c r="E111" s="10">
        <f>ROUND(C111*D111,2)</f>
        <v>7444.4</v>
      </c>
      <c r="F111" s="10">
        <v>1272.6</v>
      </c>
      <c r="G111" s="24">
        <f t="shared" si="0"/>
        <v>9473743.44</v>
      </c>
      <c r="H111" s="1"/>
      <c r="I111" s="1"/>
      <c r="J111" s="1"/>
    </row>
    <row r="112" spans="2:10" ht="12.75">
      <c r="B112" s="201" t="s">
        <v>128</v>
      </c>
      <c r="C112" s="10">
        <v>10.6</v>
      </c>
      <c r="D112" s="10">
        <v>37</v>
      </c>
      <c r="E112" s="10">
        <f>ROUND(C112*D112,2)</f>
        <v>392.2</v>
      </c>
      <c r="F112" s="10">
        <v>1272.6</v>
      </c>
      <c r="G112" s="24">
        <f t="shared" si="0"/>
        <v>499113.72</v>
      </c>
      <c r="H112" s="1"/>
      <c r="I112" s="1"/>
      <c r="J112" s="1"/>
    </row>
    <row r="113" spans="2:10" ht="12.75">
      <c r="B113" s="201"/>
      <c r="C113" s="10">
        <f>SUM(C109:C112)</f>
        <v>404.3</v>
      </c>
      <c r="D113" s="10"/>
      <c r="E113" s="10"/>
      <c r="F113" s="10"/>
      <c r="G113" s="24">
        <f>SUM(G109:G112)</f>
        <v>19036950.659999996</v>
      </c>
      <c r="H113" s="1"/>
      <c r="I113" s="1"/>
      <c r="J113" s="1"/>
    </row>
    <row r="114" spans="2:10" ht="12.75">
      <c r="B114" s="201"/>
      <c r="C114" s="10"/>
      <c r="D114" s="10"/>
      <c r="E114" s="10"/>
      <c r="F114" s="10"/>
      <c r="G114" s="24"/>
      <c r="H114" s="1"/>
      <c r="I114" s="1"/>
      <c r="J114" s="1"/>
    </row>
    <row r="115" spans="2:10" ht="13.5" thickBot="1">
      <c r="B115" s="202"/>
      <c r="C115" s="72">
        <f>C100+C106+C113</f>
        <v>664</v>
      </c>
      <c r="D115" s="72"/>
      <c r="E115" s="72"/>
      <c r="F115" s="72"/>
      <c r="G115" s="73">
        <f>G100+G106+G113</f>
        <v>26561198.159999996</v>
      </c>
      <c r="H115" s="1"/>
      <c r="I115" s="1"/>
      <c r="J115" s="1"/>
    </row>
    <row r="116" ht="13.5" thickTop="1"/>
    <row r="120" spans="1:12" ht="12.7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</row>
    <row r="122" ht="13.5" thickBot="1"/>
    <row r="123" spans="1:10" ht="13.5" thickTop="1">
      <c r="A123" s="164" t="s">
        <v>119</v>
      </c>
      <c r="B123" s="5"/>
      <c r="C123" s="3">
        <v>2007</v>
      </c>
      <c r="D123" s="65">
        <v>2008</v>
      </c>
      <c r="E123" s="3">
        <v>2009</v>
      </c>
      <c r="F123" s="65">
        <v>2010</v>
      </c>
      <c r="G123" s="3">
        <v>2011</v>
      </c>
      <c r="H123" s="65">
        <v>2012</v>
      </c>
      <c r="I123" s="3">
        <v>2013</v>
      </c>
      <c r="J123" s="165" t="s">
        <v>104</v>
      </c>
    </row>
    <row r="124" spans="1:10" ht="12.75">
      <c r="A124" s="7" t="s">
        <v>69</v>
      </c>
      <c r="B124" s="9"/>
      <c r="C124" s="10">
        <v>56</v>
      </c>
      <c r="D124" s="10">
        <v>3.9</v>
      </c>
      <c r="E124" s="10"/>
      <c r="F124" s="4"/>
      <c r="G124" s="4"/>
      <c r="H124" s="10"/>
      <c r="I124" s="10"/>
      <c r="J124" s="24">
        <v>59.9</v>
      </c>
    </row>
    <row r="125" spans="1:10" ht="12.75">
      <c r="A125" s="7" t="s">
        <v>70</v>
      </c>
      <c r="B125" s="9"/>
      <c r="C125" s="10"/>
      <c r="D125" s="10"/>
      <c r="E125" s="10"/>
      <c r="F125" s="4"/>
      <c r="G125" s="4"/>
      <c r="H125" s="10"/>
      <c r="I125" s="10">
        <v>90.58</v>
      </c>
      <c r="J125" s="24">
        <v>90.58</v>
      </c>
    </row>
    <row r="126" spans="1:10" ht="12.75">
      <c r="A126" s="7" t="s">
        <v>71</v>
      </c>
      <c r="B126" s="9"/>
      <c r="C126" s="10"/>
      <c r="D126" s="10"/>
      <c r="E126" s="10">
        <v>24</v>
      </c>
      <c r="F126" s="4"/>
      <c r="G126" s="4"/>
      <c r="H126" s="10"/>
      <c r="I126" s="10"/>
      <c r="J126" s="24">
        <v>24</v>
      </c>
    </row>
    <row r="127" spans="1:10" ht="12.75">
      <c r="A127" s="7" t="s">
        <v>72</v>
      </c>
      <c r="B127" s="9"/>
      <c r="C127" s="10"/>
      <c r="D127" s="10"/>
      <c r="E127" s="10">
        <v>101.2</v>
      </c>
      <c r="F127" s="4">
        <v>27</v>
      </c>
      <c r="G127" s="4"/>
      <c r="H127" s="10"/>
      <c r="I127" s="10">
        <v>60.7</v>
      </c>
      <c r="J127" s="24">
        <v>188.89999999999998</v>
      </c>
    </row>
    <row r="128" spans="1:10" ht="12.75">
      <c r="A128" s="7" t="s">
        <v>73</v>
      </c>
      <c r="B128" s="9"/>
      <c r="C128" s="10"/>
      <c r="D128" s="10"/>
      <c r="E128" s="10">
        <v>102.39</v>
      </c>
      <c r="F128" s="4"/>
      <c r="G128" s="4">
        <v>46.27</v>
      </c>
      <c r="H128" s="10"/>
      <c r="I128" s="10"/>
      <c r="J128" s="24">
        <v>148.66</v>
      </c>
    </row>
    <row r="129" spans="1:10" ht="12.75">
      <c r="A129" s="7" t="s">
        <v>74</v>
      </c>
      <c r="B129" s="8"/>
      <c r="C129" s="10"/>
      <c r="D129" s="10"/>
      <c r="E129" s="10">
        <v>24.7</v>
      </c>
      <c r="F129" s="10">
        <v>199.7</v>
      </c>
      <c r="G129" s="10"/>
      <c r="H129" s="10"/>
      <c r="I129" s="10">
        <v>10.5</v>
      </c>
      <c r="J129" s="24">
        <v>234.89999999999998</v>
      </c>
    </row>
    <row r="130" spans="1:10" ht="12.75">
      <c r="A130" s="7" t="s">
        <v>75</v>
      </c>
      <c r="B130" s="8"/>
      <c r="C130" s="10"/>
      <c r="D130" s="10"/>
      <c r="E130" s="10"/>
      <c r="F130" s="10"/>
      <c r="G130" s="10">
        <v>74.6</v>
      </c>
      <c r="H130" s="10">
        <v>47.9</v>
      </c>
      <c r="I130" s="10"/>
      <c r="J130" s="24">
        <v>122.5</v>
      </c>
    </row>
    <row r="131" spans="1:10" ht="12.75">
      <c r="A131" s="7" t="s">
        <v>76</v>
      </c>
      <c r="B131" s="8"/>
      <c r="C131" s="10"/>
      <c r="D131" s="10"/>
      <c r="E131" s="10">
        <v>119.16</v>
      </c>
      <c r="F131" s="10"/>
      <c r="G131" s="10"/>
      <c r="H131" s="10"/>
      <c r="I131" s="10"/>
      <c r="J131" s="24">
        <v>119.16</v>
      </c>
    </row>
    <row r="132" spans="1:10" ht="12.75">
      <c r="A132" s="7" t="s">
        <v>77</v>
      </c>
      <c r="B132" s="8"/>
      <c r="C132" s="10"/>
      <c r="D132" s="10"/>
      <c r="E132" s="10">
        <v>213.5</v>
      </c>
      <c r="F132" s="10">
        <v>70.5</v>
      </c>
      <c r="G132" s="10"/>
      <c r="H132" s="10"/>
      <c r="I132" s="10"/>
      <c r="J132" s="24">
        <v>284</v>
      </c>
    </row>
    <row r="133" spans="1:10" ht="13.5" thickBot="1">
      <c r="A133" s="227" t="s">
        <v>118</v>
      </c>
      <c r="B133" s="228"/>
      <c r="C133" s="189">
        <v>56</v>
      </c>
      <c r="D133" s="189">
        <v>3.9</v>
      </c>
      <c r="E133" s="189">
        <v>584.95</v>
      </c>
      <c r="F133" s="189">
        <v>297.2</v>
      </c>
      <c r="G133" s="189">
        <v>120.87</v>
      </c>
      <c r="H133" s="189">
        <v>47.9</v>
      </c>
      <c r="I133" s="189">
        <v>161.78</v>
      </c>
      <c r="J133" s="229">
        <v>1272.6</v>
      </c>
    </row>
    <row r="134" spans="3:10" ht="13.5" thickTop="1">
      <c r="C134" s="1"/>
      <c r="D134" s="1"/>
      <c r="E134" s="1"/>
      <c r="F134" s="1"/>
      <c r="G134" s="161" t="s">
        <v>4</v>
      </c>
      <c r="H134" s="48">
        <v>1110.8200000000002</v>
      </c>
      <c r="I134" s="48"/>
      <c r="J134" s="40"/>
    </row>
    <row r="135" spans="3:10" ht="13.5" thickBot="1">
      <c r="C135" s="1"/>
      <c r="D135" s="1"/>
      <c r="E135" s="1"/>
      <c r="F135" s="1"/>
      <c r="G135" s="167" t="s">
        <v>7</v>
      </c>
      <c r="H135" s="72">
        <v>87.29</v>
      </c>
      <c r="I135" s="72">
        <v>12.71</v>
      </c>
      <c r="J135" s="73">
        <v>100</v>
      </c>
    </row>
    <row r="136" spans="3:10" ht="13.5" thickTop="1">
      <c r="C136" s="1"/>
      <c r="D136" s="1"/>
      <c r="E136" s="1"/>
      <c r="F136" s="1"/>
      <c r="G136" s="1"/>
      <c r="H136" s="1"/>
      <c r="I136" s="1"/>
      <c r="J136" s="1"/>
    </row>
    <row r="137" spans="1:11" ht="12.75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</row>
    <row r="139" spans="6:11" ht="12.75">
      <c r="F139" s="230"/>
      <c r="G139" s="230"/>
      <c r="H139" s="230"/>
      <c r="I139" s="230"/>
      <c r="J139" s="230"/>
      <c r="K139" s="1"/>
    </row>
    <row r="140" spans="2:11" ht="12.75">
      <c r="B140" s="231"/>
      <c r="C140" s="230"/>
      <c r="D140" s="230"/>
      <c r="E140" s="230"/>
      <c r="F140" s="230"/>
      <c r="G140" s="230"/>
      <c r="H140" s="230"/>
      <c r="I140" s="230"/>
      <c r="J140" s="230"/>
      <c r="K140" s="1"/>
    </row>
    <row r="141" spans="2:10" ht="12.75"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2:10" ht="12.75">
      <c r="B142" s="231"/>
      <c r="C142" s="231"/>
      <c r="D142" s="231"/>
      <c r="E142" s="231"/>
      <c r="F142" s="231"/>
      <c r="G142" s="231"/>
      <c r="H142" s="231"/>
      <c r="I142" s="231"/>
      <c r="J142" s="231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6" r:id="rId1"/>
  <colBreaks count="3" manualBreakCount="3">
    <brk id="10" max="65535" man="1"/>
    <brk id="11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2.57421875" style="0" bestFit="1" customWidth="1"/>
    <col min="12" max="12" width="12.00390625" style="0" bestFit="1" customWidth="1"/>
    <col min="13" max="13" width="11.57421875" style="0" bestFit="1" customWidth="1"/>
    <col min="14" max="14" width="11.28125" style="0" bestFit="1" customWidth="1"/>
    <col min="15" max="16" width="11.8515625" style="0" bestFit="1" customWidth="1"/>
    <col min="17" max="18" width="10.8515625" style="0" bestFit="1" customWidth="1"/>
    <col min="19" max="25" width="10.421875" style="0" bestFit="1" customWidth="1"/>
    <col min="26" max="26" width="10.8515625" style="0" bestFit="1" customWidth="1"/>
    <col min="27" max="27" width="9.8515625" style="0" bestFit="1" customWidth="1"/>
    <col min="28" max="28" width="13.57421875" style="0" bestFit="1" customWidth="1"/>
    <col min="29" max="29" width="8.7109375" style="0" bestFit="1" customWidth="1"/>
    <col min="30" max="30" width="12.28125" style="0" bestFit="1" customWidth="1"/>
    <col min="31" max="31" width="9.00390625" style="0" customWidth="1"/>
    <col min="32" max="32" width="13.421875" style="0" bestFit="1" customWidth="1"/>
  </cols>
  <sheetData>
    <row r="1" spans="1:31" ht="12.75">
      <c r="A1" s="9"/>
      <c r="B1" s="9"/>
      <c r="C1" s="8"/>
      <c r="D1" s="80"/>
      <c r="E1" s="80"/>
      <c r="F1" s="81"/>
      <c r="G1" s="8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 thickBot="1">
      <c r="A2" s="92"/>
      <c r="B2" s="92"/>
      <c r="C2" s="46"/>
      <c r="D2" s="162"/>
      <c r="E2" s="162"/>
      <c r="F2" s="163"/>
      <c r="G2" s="16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thickTop="1">
      <c r="A3" s="164" t="s">
        <v>119</v>
      </c>
      <c r="B3" s="5"/>
      <c r="C3" s="3">
        <v>2007</v>
      </c>
      <c r="D3" s="65">
        <v>2008</v>
      </c>
      <c r="E3" s="3">
        <v>2009</v>
      </c>
      <c r="F3" s="65">
        <v>2010</v>
      </c>
      <c r="G3" s="3">
        <v>2011</v>
      </c>
      <c r="H3" s="65">
        <v>2012</v>
      </c>
      <c r="I3" s="3">
        <v>2013</v>
      </c>
      <c r="J3" s="165" t="s">
        <v>104</v>
      </c>
      <c r="K3" s="19"/>
      <c r="L3" s="80"/>
      <c r="M3" s="8"/>
      <c r="N3" s="80"/>
      <c r="O3" s="8"/>
      <c r="P3" s="80"/>
      <c r="Q3" s="8"/>
      <c r="R3" s="80"/>
      <c r="S3" s="8"/>
      <c r="T3" s="80"/>
      <c r="U3" s="8"/>
      <c r="V3" s="80"/>
      <c r="W3" s="8"/>
      <c r="X3" s="80"/>
      <c r="Y3" s="8"/>
      <c r="Z3" s="80"/>
      <c r="AA3" s="8"/>
      <c r="AB3" s="80"/>
      <c r="AC3" s="8"/>
      <c r="AD3" s="80"/>
      <c r="AE3" s="8"/>
    </row>
    <row r="4" spans="1:31" ht="12.75">
      <c r="A4" s="7" t="s">
        <v>69</v>
      </c>
      <c r="B4" s="9"/>
      <c r="C4" s="10">
        <v>56</v>
      </c>
      <c r="D4" s="10">
        <v>3.9</v>
      </c>
      <c r="E4" s="10"/>
      <c r="F4" s="4"/>
      <c r="G4" s="4"/>
      <c r="H4" s="10"/>
      <c r="I4" s="10"/>
      <c r="J4" s="24">
        <v>59.9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7" t="s">
        <v>70</v>
      </c>
      <c r="B5" s="9"/>
      <c r="C5" s="10"/>
      <c r="D5" s="10"/>
      <c r="E5" s="10"/>
      <c r="F5" s="4"/>
      <c r="G5" s="4"/>
      <c r="H5" s="10"/>
      <c r="I5" s="10">
        <v>90.58</v>
      </c>
      <c r="J5" s="24">
        <v>90.58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7" t="s">
        <v>71</v>
      </c>
      <c r="B6" s="9"/>
      <c r="C6" s="10"/>
      <c r="D6" s="10"/>
      <c r="E6" s="10">
        <v>24</v>
      </c>
      <c r="F6" s="4"/>
      <c r="G6" s="4"/>
      <c r="H6" s="10"/>
      <c r="I6" s="10"/>
      <c r="J6" s="24">
        <v>24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7" t="s">
        <v>72</v>
      </c>
      <c r="B7" s="9"/>
      <c r="C7" s="10"/>
      <c r="D7" s="10"/>
      <c r="E7" s="10">
        <v>101.2</v>
      </c>
      <c r="F7" s="4">
        <v>27</v>
      </c>
      <c r="G7" s="4"/>
      <c r="H7" s="10"/>
      <c r="I7" s="10">
        <v>60.7</v>
      </c>
      <c r="J7" s="24">
        <v>188.89999999999998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7" t="s">
        <v>73</v>
      </c>
      <c r="B8" s="9"/>
      <c r="C8" s="10"/>
      <c r="D8" s="10"/>
      <c r="E8" s="10">
        <v>102.39</v>
      </c>
      <c r="F8" s="4"/>
      <c r="G8" s="4">
        <v>46.27</v>
      </c>
      <c r="H8" s="10"/>
      <c r="I8" s="10"/>
      <c r="J8" s="24">
        <v>148.66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7" t="s">
        <v>74</v>
      </c>
      <c r="B9" s="8"/>
      <c r="C9" s="10"/>
      <c r="D9" s="10"/>
      <c r="E9" s="10">
        <v>24.7</v>
      </c>
      <c r="F9" s="10">
        <v>199.7</v>
      </c>
      <c r="G9" s="10"/>
      <c r="H9" s="10"/>
      <c r="I9" s="10">
        <v>10.5</v>
      </c>
      <c r="J9" s="24">
        <v>234.89999999999998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7" t="s">
        <v>75</v>
      </c>
      <c r="B10" s="8"/>
      <c r="C10" s="10"/>
      <c r="D10" s="10"/>
      <c r="E10" s="10"/>
      <c r="F10" s="10"/>
      <c r="G10" s="10">
        <v>74.6</v>
      </c>
      <c r="H10" s="10">
        <v>47.9</v>
      </c>
      <c r="I10" s="10"/>
      <c r="J10" s="24">
        <v>122.5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7" t="s">
        <v>76</v>
      </c>
      <c r="B11" s="8"/>
      <c r="C11" s="10"/>
      <c r="D11" s="10"/>
      <c r="E11" s="10">
        <v>119.16</v>
      </c>
      <c r="F11" s="10"/>
      <c r="G11" s="10"/>
      <c r="H11" s="10"/>
      <c r="I11" s="10"/>
      <c r="J11" s="24">
        <v>119.16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7" t="s">
        <v>77</v>
      </c>
      <c r="B12" s="8"/>
      <c r="C12" s="10"/>
      <c r="D12" s="10"/>
      <c r="E12" s="10">
        <v>213.5</v>
      </c>
      <c r="F12" s="10">
        <v>70.5</v>
      </c>
      <c r="G12" s="10"/>
      <c r="H12" s="10"/>
      <c r="I12" s="10"/>
      <c r="J12" s="24">
        <v>284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thickBot="1">
      <c r="A13" s="166" t="s">
        <v>118</v>
      </c>
      <c r="B13" s="16"/>
      <c r="C13" s="72">
        <v>56</v>
      </c>
      <c r="D13" s="72">
        <v>3.9</v>
      </c>
      <c r="E13" s="72">
        <v>584.95</v>
      </c>
      <c r="F13" s="72">
        <v>297.2</v>
      </c>
      <c r="G13" s="72">
        <v>120.87</v>
      </c>
      <c r="H13" s="72">
        <v>47.9</v>
      </c>
      <c r="I13" s="72">
        <v>161.78</v>
      </c>
      <c r="J13" s="73">
        <v>1272.6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3:31" ht="13.5" thickTop="1">
      <c r="C14" s="1"/>
      <c r="D14" s="1"/>
      <c r="E14" s="1"/>
      <c r="F14" s="1"/>
      <c r="G14" s="161" t="s">
        <v>4</v>
      </c>
      <c r="H14" s="48">
        <v>1110.8200000000002</v>
      </c>
      <c r="I14" s="48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3:31" ht="13.5" thickBot="1">
      <c r="C15" s="1"/>
      <c r="D15" s="1"/>
      <c r="E15" s="1"/>
      <c r="F15" s="1"/>
      <c r="G15" s="167" t="s">
        <v>7</v>
      </c>
      <c r="H15" s="72">
        <v>87.29</v>
      </c>
      <c r="I15" s="72">
        <v>12.71</v>
      </c>
      <c r="J15" s="73">
        <v>100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3:31" ht="13.5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3:31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3:31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1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3:31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3:31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3:31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3:31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3:31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4.140625" style="0" customWidth="1"/>
    <col min="2" max="2" width="9.421875" style="0" customWidth="1"/>
    <col min="3" max="4" width="11.8515625" style="0" bestFit="1" customWidth="1"/>
    <col min="5" max="7" width="13.28125" style="0" bestFit="1" customWidth="1"/>
    <col min="8" max="8" width="13.00390625" style="0" bestFit="1" customWidth="1"/>
    <col min="9" max="9" width="14.00390625" style="0" bestFit="1" customWidth="1"/>
    <col min="10" max="10" width="14.140625" style="0" bestFit="1" customWidth="1"/>
    <col min="11" max="11" width="12.57421875" style="0" bestFit="1" customWidth="1"/>
    <col min="12" max="12" width="12.00390625" style="0" bestFit="1" customWidth="1"/>
    <col min="13" max="13" width="11.57421875" style="0" bestFit="1" customWidth="1"/>
    <col min="14" max="14" width="11.28125" style="0" bestFit="1" customWidth="1"/>
    <col min="15" max="16" width="11.8515625" style="0" bestFit="1" customWidth="1"/>
    <col min="17" max="18" width="10.8515625" style="0" bestFit="1" customWidth="1"/>
    <col min="19" max="25" width="10.421875" style="0" bestFit="1" customWidth="1"/>
    <col min="26" max="26" width="10.8515625" style="0" bestFit="1" customWidth="1"/>
    <col min="27" max="27" width="9.8515625" style="0" bestFit="1" customWidth="1"/>
    <col min="28" max="28" width="13.57421875" style="0" bestFit="1" customWidth="1"/>
    <col min="29" max="29" width="8.7109375" style="0" bestFit="1" customWidth="1"/>
    <col min="30" max="30" width="12.28125" style="0" bestFit="1" customWidth="1"/>
    <col min="31" max="31" width="9.00390625" style="0" customWidth="1"/>
    <col min="32" max="32" width="13.421875" style="0" bestFit="1" customWidth="1"/>
  </cols>
  <sheetData>
    <row r="1" spans="3:31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3:31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3:31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3:31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3:31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3:31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3:31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17" ht="20.25">
      <c r="A17" s="333" t="s">
        <v>218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cp:lastPrinted>2013-05-06T12:25:06Z</cp:lastPrinted>
  <dcterms:created xsi:type="dcterms:W3CDTF">2010-08-05T13:22:30Z</dcterms:created>
  <dcterms:modified xsi:type="dcterms:W3CDTF">2013-05-06T12:25:12Z</dcterms:modified>
  <cp:category/>
  <cp:version/>
  <cp:contentType/>
  <cp:contentStatus/>
</cp:coreProperties>
</file>